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10"/>
  </bookViews>
  <sheets>
    <sheet name="附件1_收支决算总表" sheetId="1" r:id="rId1"/>
    <sheet name="附件2_收入决算表" sheetId="2" r:id="rId2"/>
    <sheet name="附件3_支出决算表" sheetId="3" r:id="rId3"/>
    <sheet name="附件4_财政拨款收入支出决算总表" sheetId="4" r:id="rId4"/>
    <sheet name="附件5_一般公共预算财政拨款支出决算表" sheetId="5" r:id="rId5"/>
    <sheet name="附件6_一般公共预算财政拨款支出决算明细表" sheetId="6" r:id="rId6"/>
    <sheet name="附件7_一般公共预算财政拨款基本支出决算表" sheetId="7" r:id="rId7"/>
    <sheet name="附件8_政府性基金支出决算表" sheetId="8" r:id="rId8"/>
    <sheet name="附件9_部门决算相关信息统计表" sheetId="9" r:id="rId9"/>
    <sheet name="附件10_政府采购情况表" sheetId="10" r:id="rId10"/>
    <sheet name="附件11_部门业务费和其他专项资金绩效自评表" sheetId="11" r:id="rId11"/>
  </sheets>
  <definedNames>
    <definedName name="_xlnm.Print_Titles" localSheetId="5">'附件6_一般公共预算财政拨款支出决算明细表'!$1:$6</definedName>
    <definedName name="_xlnm.Print_Titles" localSheetId="6">'附件7_一般公共预算财政拨款基本支出决算表'!$1:$6</definedName>
  </definedNames>
  <calcPr fullCalcOnLoad="1"/>
</workbook>
</file>

<file path=xl/comments11.xml><?xml version="1.0" encoding="utf-8"?>
<comments xmlns="http://schemas.openxmlformats.org/spreadsheetml/2006/main">
  <authors>
    <author>PC</author>
  </authors>
  <commentList>
    <comment ref="A3" authorId="0">
      <text>
        <r>
          <rPr>
            <b/>
            <sz val="9"/>
            <rFont val="宋体"/>
            <family val="0"/>
          </rPr>
          <t>表格格式严格按照模板填写，分一页纸打印，如需调整行间距注意不予跨页调整表格！如表格内容较多，可以通过调整字体大小及自动换行。表格需填写内容一律采用“仿宋_GB2312”字体！灰色部分自动生成！</t>
        </r>
      </text>
    </comment>
    <comment ref="B5" authorId="0">
      <text>
        <r>
          <rPr>
            <sz val="9"/>
            <rFont val="宋体"/>
            <family val="0"/>
          </rPr>
          <t>年初预算数</t>
        </r>
      </text>
    </comment>
    <comment ref="C7" authorId="0">
      <text>
        <r>
          <rPr>
            <sz val="9"/>
            <rFont val="宋体"/>
            <family val="0"/>
          </rPr>
          <t>实际到位=年初预算+预算调整-收回指标!</t>
        </r>
      </text>
    </comment>
    <comment ref="B8" authorId="0">
      <text>
        <r>
          <rPr>
            <sz val="9"/>
            <rFont val="宋体"/>
            <family val="0"/>
          </rPr>
          <t>与绩效目标的投入、产出、效益情况对比情况。</t>
        </r>
      </text>
    </comment>
    <comment ref="B9" authorId="0">
      <text>
        <r>
          <rPr>
            <sz val="9"/>
            <rFont val="宋体"/>
            <family val="0"/>
          </rPr>
          <t>资金管理制度等</t>
        </r>
      </text>
    </comment>
    <comment ref="B10" authorId="0">
      <text>
        <r>
          <rPr>
            <sz val="9"/>
            <rFont val="宋体"/>
            <family val="0"/>
          </rPr>
          <t>三个以上问题</t>
        </r>
      </text>
    </comment>
    <comment ref="B11" authorId="0">
      <text>
        <r>
          <rPr>
            <sz val="9"/>
            <rFont val="宋体"/>
            <family val="0"/>
          </rPr>
          <t>三条及以上建议</t>
        </r>
        <r>
          <rPr>
            <sz val="9"/>
            <rFont val="Tahoma"/>
            <family val="2"/>
          </rPr>
          <t xml:space="preserve">
</t>
        </r>
      </text>
    </comment>
    <comment ref="A16" authorId="0">
      <text>
        <r>
          <rPr>
            <b/>
            <sz val="9"/>
            <rFont val="宋体"/>
            <family val="0"/>
          </rPr>
          <t>表格格式严格按照模板填写，分四个部分四页纸双面打印，不予跨页调整各部分表格！如需增减行数，注意调整行间距及公式！如表格内容较多，可以通过调整字体大小及自动换行。表格需填写内容一律采用“仿宋_GB2312”字体！</t>
        </r>
      </text>
    </comment>
    <comment ref="A17" authorId="0">
      <text>
        <r>
          <rPr>
            <b/>
            <sz val="9"/>
            <rFont val="宋体"/>
            <family val="0"/>
          </rPr>
          <t>单项目如需增减行数，请注意调整行间距大小，不能超过一页！！</t>
        </r>
      </text>
    </comment>
    <comment ref="H20" authorId="0">
      <text>
        <r>
          <rPr>
            <b/>
            <sz val="9"/>
            <rFont val="宋体"/>
            <family val="0"/>
          </rPr>
          <t>照财政资金下达文件中确定的科目填写</t>
        </r>
        <r>
          <rPr>
            <sz val="9"/>
            <rFont val="宋体"/>
            <family val="0"/>
          </rPr>
          <t>，必须包括数字代码和文字，如</t>
        </r>
        <r>
          <rPr>
            <sz val="9"/>
            <rFont val="Tahoma"/>
            <family val="2"/>
          </rPr>
          <t>“2010604</t>
        </r>
        <r>
          <rPr>
            <sz val="9"/>
            <rFont val="宋体"/>
            <family val="0"/>
          </rPr>
          <t>预算编制业务</t>
        </r>
        <r>
          <rPr>
            <sz val="9"/>
            <rFont val="Tahoma"/>
            <family val="2"/>
          </rPr>
          <t>”</t>
        </r>
        <r>
          <rPr>
            <sz val="9"/>
            <rFont val="宋体"/>
            <family val="0"/>
          </rPr>
          <t>、</t>
        </r>
        <r>
          <rPr>
            <sz val="9"/>
            <rFont val="Tahoma"/>
            <family val="2"/>
          </rPr>
          <t>“2050202</t>
        </r>
        <r>
          <rPr>
            <sz val="9"/>
            <rFont val="宋体"/>
            <family val="0"/>
          </rPr>
          <t>小学教育</t>
        </r>
        <r>
          <rPr>
            <sz val="9"/>
            <rFont val="Tahoma"/>
            <family val="2"/>
          </rPr>
          <t>”</t>
        </r>
        <r>
          <rPr>
            <sz val="9"/>
            <rFont val="宋体"/>
            <family val="0"/>
          </rPr>
          <t>。</t>
        </r>
      </text>
    </comment>
    <comment ref="B21" authorId="0">
      <text>
        <r>
          <rPr>
            <b/>
            <sz val="9"/>
            <rFont val="宋体"/>
            <family val="0"/>
          </rPr>
          <t>需按照财政批复的绩效目标</t>
        </r>
        <r>
          <rPr>
            <sz val="9"/>
            <rFont val="宋体"/>
            <family val="0"/>
          </rPr>
          <t>（注意此处的目标年度需与被评价的年度一致）如实填写绩效目标内容、参考标准及绩效目标值。实际完成值需填写年度结束后项目实际取得的完成值。目标值完成比例填写实际完成值与年初绩效目标值的比例情况，其中：</t>
        </r>
        <r>
          <rPr>
            <b/>
            <sz val="9"/>
            <rFont val="宋体"/>
            <family val="0"/>
          </rPr>
          <t>量化指标的目标完成值</t>
        </r>
        <r>
          <rPr>
            <b/>
            <sz val="9"/>
            <rFont val="Tahoma"/>
            <family val="2"/>
          </rPr>
          <t>=</t>
        </r>
        <r>
          <rPr>
            <b/>
            <sz val="9"/>
            <rFont val="宋体"/>
            <family val="0"/>
          </rPr>
          <t>实际完成值</t>
        </r>
        <r>
          <rPr>
            <b/>
            <sz val="9"/>
            <rFont val="Tahoma"/>
            <family val="2"/>
          </rPr>
          <t>/</t>
        </r>
        <r>
          <rPr>
            <b/>
            <sz val="9"/>
            <rFont val="宋体"/>
            <family val="0"/>
          </rPr>
          <t>绩效目标值，最大值为</t>
        </r>
        <r>
          <rPr>
            <b/>
            <sz val="9"/>
            <rFont val="Tahoma"/>
            <family val="2"/>
          </rPr>
          <t>100%</t>
        </r>
        <r>
          <rPr>
            <sz val="9"/>
            <rFont val="宋体"/>
            <family val="0"/>
          </rPr>
          <t>；定性指标的目标完成比例采用文字方式简要描述，例如</t>
        </r>
        <r>
          <rPr>
            <sz val="9"/>
            <rFont val="Tahoma"/>
            <family val="2"/>
          </rPr>
          <t>“</t>
        </r>
        <r>
          <rPr>
            <sz val="9"/>
            <rFont val="宋体"/>
            <family val="0"/>
          </rPr>
          <t>基本完成</t>
        </r>
        <r>
          <rPr>
            <sz val="9"/>
            <rFont val="Tahoma"/>
            <family val="2"/>
          </rPr>
          <t>”</t>
        </r>
        <r>
          <rPr>
            <sz val="9"/>
            <rFont val="宋体"/>
            <family val="0"/>
          </rPr>
          <t>、</t>
        </r>
        <r>
          <rPr>
            <sz val="9"/>
            <rFont val="Tahoma"/>
            <family val="2"/>
          </rPr>
          <t>“</t>
        </r>
        <r>
          <rPr>
            <sz val="9"/>
            <rFont val="宋体"/>
            <family val="0"/>
          </rPr>
          <t>完成</t>
        </r>
        <r>
          <rPr>
            <sz val="9"/>
            <rFont val="Tahoma"/>
            <family val="2"/>
          </rPr>
          <t>”</t>
        </r>
        <r>
          <rPr>
            <sz val="9"/>
            <rFont val="宋体"/>
            <family val="0"/>
          </rPr>
          <t>、</t>
        </r>
        <r>
          <rPr>
            <sz val="9"/>
            <rFont val="Tahoma"/>
            <family val="2"/>
          </rPr>
          <t>“</t>
        </r>
        <r>
          <rPr>
            <sz val="9"/>
            <rFont val="宋体"/>
            <family val="0"/>
          </rPr>
          <t>超预期完成</t>
        </r>
        <r>
          <rPr>
            <sz val="9"/>
            <rFont val="Tahoma"/>
            <family val="2"/>
          </rPr>
          <t>”</t>
        </r>
        <r>
          <rPr>
            <sz val="9"/>
            <rFont val="宋体"/>
            <family val="0"/>
          </rPr>
          <t>、</t>
        </r>
        <r>
          <rPr>
            <sz val="9"/>
            <rFont val="Tahoma"/>
            <family val="2"/>
          </rPr>
          <t>“</t>
        </r>
        <r>
          <rPr>
            <sz val="9"/>
            <rFont val="宋体"/>
            <family val="0"/>
          </rPr>
          <t>未完成</t>
        </r>
        <r>
          <rPr>
            <sz val="9"/>
            <rFont val="Tahoma"/>
            <family val="2"/>
          </rPr>
          <t>”</t>
        </r>
        <r>
          <rPr>
            <sz val="9"/>
            <rFont val="宋体"/>
            <family val="0"/>
          </rPr>
          <t>等。</t>
        </r>
        <r>
          <rPr>
            <b/>
            <sz val="9"/>
            <rFont val="宋体"/>
            <family val="0"/>
          </rPr>
          <t>目标如需增减，请自行增减行数。</t>
        </r>
      </text>
    </comment>
    <comment ref="E36" authorId="0">
      <text>
        <r>
          <rPr>
            <sz val="9"/>
            <rFont val="宋体"/>
            <family val="0"/>
          </rPr>
          <t>用文字的方式简要描述，</t>
        </r>
        <r>
          <rPr>
            <b/>
            <sz val="9"/>
            <rFont val="宋体"/>
            <family val="0"/>
          </rPr>
          <t>例如</t>
        </r>
        <r>
          <rPr>
            <b/>
            <sz val="9"/>
            <rFont val="Tahoma"/>
            <family val="2"/>
          </rPr>
          <t>“</t>
        </r>
        <r>
          <rPr>
            <b/>
            <sz val="9"/>
            <rFont val="宋体"/>
            <family val="0"/>
          </rPr>
          <t>基本完成</t>
        </r>
        <r>
          <rPr>
            <b/>
            <sz val="9"/>
            <rFont val="Tahoma"/>
            <family val="2"/>
          </rPr>
          <t>”</t>
        </r>
        <r>
          <rPr>
            <b/>
            <sz val="9"/>
            <rFont val="宋体"/>
            <family val="0"/>
          </rPr>
          <t>、</t>
        </r>
        <r>
          <rPr>
            <b/>
            <sz val="9"/>
            <rFont val="Tahoma"/>
            <family val="2"/>
          </rPr>
          <t>“</t>
        </r>
        <r>
          <rPr>
            <b/>
            <sz val="9"/>
            <rFont val="宋体"/>
            <family val="0"/>
          </rPr>
          <t>完成</t>
        </r>
        <r>
          <rPr>
            <b/>
            <sz val="9"/>
            <rFont val="Tahoma"/>
            <family val="2"/>
          </rPr>
          <t>”</t>
        </r>
        <r>
          <rPr>
            <b/>
            <sz val="9"/>
            <rFont val="宋体"/>
            <family val="0"/>
          </rPr>
          <t>、</t>
        </r>
        <r>
          <rPr>
            <b/>
            <sz val="9"/>
            <rFont val="Tahoma"/>
            <family val="2"/>
          </rPr>
          <t>“</t>
        </r>
        <r>
          <rPr>
            <b/>
            <sz val="9"/>
            <rFont val="宋体"/>
            <family val="0"/>
          </rPr>
          <t>超预期完成</t>
        </r>
        <r>
          <rPr>
            <b/>
            <sz val="9"/>
            <rFont val="Tahoma"/>
            <family val="2"/>
          </rPr>
          <t>”</t>
        </r>
        <r>
          <rPr>
            <b/>
            <sz val="9"/>
            <rFont val="宋体"/>
            <family val="0"/>
          </rPr>
          <t>、</t>
        </r>
        <r>
          <rPr>
            <b/>
            <sz val="9"/>
            <rFont val="Tahoma"/>
            <family val="2"/>
          </rPr>
          <t>“</t>
        </r>
        <r>
          <rPr>
            <b/>
            <sz val="9"/>
            <rFont val="宋体"/>
            <family val="0"/>
          </rPr>
          <t>未完成</t>
        </r>
        <r>
          <rPr>
            <b/>
            <sz val="9"/>
            <rFont val="Tahoma"/>
            <family val="2"/>
          </rPr>
          <t>”</t>
        </r>
        <r>
          <rPr>
            <sz val="9"/>
            <rFont val="宋体"/>
            <family val="0"/>
          </rPr>
          <t>等。</t>
        </r>
      </text>
    </comment>
    <comment ref="K36" authorId="0">
      <text>
        <r>
          <rPr>
            <sz val="9"/>
            <rFont val="宋体"/>
            <family val="0"/>
          </rPr>
          <t>需用文字方式描述未按预期完成目标的原因，例如</t>
        </r>
        <r>
          <rPr>
            <sz val="9"/>
            <rFont val="Tahoma"/>
            <family val="2"/>
          </rPr>
          <t>“</t>
        </r>
        <r>
          <rPr>
            <sz val="9"/>
            <rFont val="宋体"/>
            <family val="0"/>
          </rPr>
          <t>工程进度慢</t>
        </r>
        <r>
          <rPr>
            <sz val="9"/>
            <rFont val="Tahoma"/>
            <family val="2"/>
          </rPr>
          <t>”</t>
        </r>
        <r>
          <rPr>
            <sz val="9"/>
            <rFont val="宋体"/>
            <family val="0"/>
          </rPr>
          <t>、</t>
        </r>
        <r>
          <rPr>
            <sz val="9"/>
            <rFont val="Tahoma"/>
            <family val="2"/>
          </rPr>
          <t>“</t>
        </r>
        <r>
          <rPr>
            <sz val="9"/>
            <rFont val="宋体"/>
            <family val="0"/>
          </rPr>
          <t>征地拆迁进度慢</t>
        </r>
        <r>
          <rPr>
            <sz val="9"/>
            <rFont val="Tahoma"/>
            <family val="2"/>
          </rPr>
          <t>”</t>
        </r>
        <r>
          <rPr>
            <sz val="9"/>
            <rFont val="宋体"/>
            <family val="0"/>
          </rPr>
          <t>等。</t>
        </r>
        <r>
          <rPr>
            <b/>
            <sz val="9"/>
            <rFont val="宋体"/>
            <family val="0"/>
          </rPr>
          <t>如目标全部完成则此栏填写</t>
        </r>
        <r>
          <rPr>
            <b/>
            <sz val="9"/>
            <rFont val="Tahoma"/>
            <family val="2"/>
          </rPr>
          <t>“</t>
        </r>
        <r>
          <rPr>
            <b/>
            <sz val="9"/>
            <rFont val="宋体"/>
            <family val="0"/>
          </rPr>
          <t>无</t>
        </r>
        <r>
          <rPr>
            <b/>
            <sz val="9"/>
            <rFont val="Tahoma"/>
            <family val="2"/>
          </rPr>
          <t>”</t>
        </r>
      </text>
    </comment>
    <comment ref="E37" authorId="0">
      <text>
        <r>
          <rPr>
            <b/>
            <sz val="9"/>
            <rFont val="宋体"/>
            <family val="0"/>
          </rPr>
          <t>按照所选取的评价方法，在对应方框内打</t>
        </r>
        <r>
          <rPr>
            <b/>
            <sz val="9"/>
            <rFont val="Tahoma"/>
            <family val="2"/>
          </rPr>
          <t>“</t>
        </r>
        <r>
          <rPr>
            <b/>
            <sz val="9"/>
            <rFont val="宋体"/>
            <family val="0"/>
          </rPr>
          <t>√</t>
        </r>
        <r>
          <rPr>
            <b/>
            <sz val="9"/>
            <rFont val="Tahoma"/>
            <family val="2"/>
          </rPr>
          <t>”</t>
        </r>
        <r>
          <rPr>
            <b/>
            <sz val="9"/>
            <rFont val="宋体"/>
            <family val="0"/>
          </rPr>
          <t>（可以多选），如采用其他评价方法，应在</t>
        </r>
        <r>
          <rPr>
            <b/>
            <sz val="9"/>
            <rFont val="Tahoma"/>
            <family val="2"/>
          </rPr>
          <t>“</t>
        </r>
        <r>
          <rPr>
            <b/>
            <sz val="9"/>
            <rFont val="宋体"/>
            <family val="0"/>
          </rPr>
          <t>其他评价方法</t>
        </r>
        <r>
          <rPr>
            <b/>
            <sz val="9"/>
            <rFont val="Tahoma"/>
            <family val="2"/>
          </rPr>
          <t>”</t>
        </r>
        <r>
          <rPr>
            <b/>
            <sz val="9"/>
            <rFont val="宋体"/>
            <family val="0"/>
          </rPr>
          <t>后填写具体方法，并在其后的方框内打</t>
        </r>
        <r>
          <rPr>
            <b/>
            <sz val="9"/>
            <rFont val="Tahoma"/>
            <family val="2"/>
          </rPr>
          <t>“</t>
        </r>
        <r>
          <rPr>
            <b/>
            <sz val="9"/>
            <rFont val="宋体"/>
            <family val="0"/>
          </rPr>
          <t>√</t>
        </r>
        <r>
          <rPr>
            <b/>
            <sz val="9"/>
            <rFont val="Tahoma"/>
            <family val="2"/>
          </rPr>
          <t>”</t>
        </r>
        <r>
          <rPr>
            <b/>
            <sz val="9"/>
            <rFont val="宋体"/>
            <family val="0"/>
          </rPr>
          <t>。</t>
        </r>
      </text>
    </comment>
    <comment ref="A38" authorId="0">
      <text>
        <r>
          <rPr>
            <b/>
            <sz val="9"/>
            <rFont val="宋体"/>
            <family val="0"/>
          </rPr>
          <t>灰色部分已设定了公式，可自动生成，如需增减行数，请注意公式调整；增减行数注意调整行间距，本项内容不超过一页！</t>
        </r>
        <r>
          <rPr>
            <sz val="9"/>
            <rFont val="Tahoma"/>
            <family val="2"/>
          </rPr>
          <t xml:space="preserve">
</t>
        </r>
      </text>
    </comment>
    <comment ref="L40" authorId="0">
      <text>
        <r>
          <rPr>
            <b/>
            <sz val="9"/>
            <rFont val="宋体"/>
            <family val="0"/>
          </rPr>
          <t>资金分多次下达的，应逐笔填列</t>
        </r>
        <r>
          <rPr>
            <sz val="9"/>
            <rFont val="Tahoma"/>
            <family val="2"/>
          </rPr>
          <t xml:space="preserve">
</t>
        </r>
      </text>
    </comment>
    <comment ref="A52" authorId="0">
      <text>
        <r>
          <rPr>
            <sz val="9"/>
            <rFont val="宋体"/>
            <family val="0"/>
          </rPr>
          <t>表格中已制定三级指标作为共性参考指标，指标和评分标准均可作为选用参考，部门（单位）可选用共性指标，也可根据需要自行设定个性指标，或者对参考指标、评分标准进行适当调整，并在给定权重的一级指标下自行设置各个二级和三级指标的权重，如单位已有较为具体完善的指标，可按已有指标制定，但投入、过程、产出与效益这三项一级指标必须具备，且三个一级指标的权重必须按照已经给定的</t>
        </r>
        <r>
          <rPr>
            <sz val="9"/>
            <rFont val="Tahoma"/>
            <family val="2"/>
          </rPr>
          <t>30%</t>
        </r>
        <r>
          <rPr>
            <sz val="9"/>
            <rFont val="宋体"/>
            <family val="0"/>
          </rPr>
          <t>、</t>
        </r>
        <r>
          <rPr>
            <sz val="9"/>
            <rFont val="Tahoma"/>
            <family val="2"/>
          </rPr>
          <t>30%</t>
        </r>
        <r>
          <rPr>
            <sz val="9"/>
            <rFont val="宋体"/>
            <family val="0"/>
          </rPr>
          <t>、</t>
        </r>
        <r>
          <rPr>
            <sz val="9"/>
            <rFont val="Tahoma"/>
            <family val="2"/>
          </rPr>
          <t>40%</t>
        </r>
        <r>
          <rPr>
            <sz val="9"/>
            <rFont val="宋体"/>
            <family val="0"/>
          </rPr>
          <t>的权重进行设置。</t>
        </r>
      </text>
    </comment>
    <comment ref="B59" authorId="0">
      <text>
        <r>
          <rPr>
            <b/>
            <sz val="9"/>
            <rFont val="宋体"/>
            <family val="0"/>
          </rPr>
          <t>必须将期初设置的产出与效益类绩效目标全部编入此类评价指标，在此基础上可根据实际情况增设评价指标。并且单项指标权重最高不得超过</t>
        </r>
        <r>
          <rPr>
            <b/>
            <sz val="9"/>
            <rFont val="Tahoma"/>
            <family val="2"/>
          </rPr>
          <t>10%</t>
        </r>
        <r>
          <rPr>
            <b/>
            <sz val="9"/>
            <rFont val="宋体"/>
            <family val="0"/>
          </rPr>
          <t>。</t>
        </r>
      </text>
    </comment>
    <comment ref="A68" authorId="0">
      <text>
        <r>
          <rPr>
            <sz val="9"/>
            <rFont val="宋体"/>
            <family val="0"/>
          </rPr>
          <t>若主管部门聘请中介机构或专家组开展评价工作，须由中介机构或专家组填写相关意见并签字盖章，聘请专家组开展评价工作的还须由专家本人填写姓名、单位、职务和职称，并签字。</t>
        </r>
        <r>
          <rPr>
            <b/>
            <sz val="9"/>
            <rFont val="宋体"/>
            <family val="0"/>
          </rPr>
          <t>若评价工作由项目承担单位内部工作人员开展的，“中介机构或专家组意见”和“中介机构或专家组签名”两项可不填，按规定划上的“＼”，具体见模板式样！</t>
        </r>
      </text>
    </comment>
    <comment ref="C80" authorId="0">
      <text>
        <r>
          <rPr>
            <sz val="9"/>
            <rFont val="宋体"/>
            <family val="0"/>
          </rPr>
          <t>主管部门必须对本单位和下属单位绩效自评情况工作提出意见，并经主管部门负责人签字盖章。注意不能简单填写“同意”两个！字</t>
        </r>
      </text>
    </comment>
    <comment ref="A87" authorId="0">
      <text>
        <r>
          <rPr>
            <b/>
            <sz val="9"/>
            <rFont val="宋体"/>
            <family val="0"/>
          </rPr>
          <t>表格格式严格按照模板填写，分四个部分四页纸双面打印，不予跨页调整各部分表格！如需增减行数，注意调整行间距及公式！如表格内容较多，可以通过调整字体大小及自动换行。表格需填写内容一律采用“仿宋_GB2312”字体！</t>
        </r>
      </text>
    </comment>
    <comment ref="A88" authorId="0">
      <text>
        <r>
          <rPr>
            <b/>
            <sz val="9"/>
            <rFont val="宋体"/>
            <family val="0"/>
          </rPr>
          <t>单项目如需增减行数，请注意调整行间距大小，不能超过一页！！</t>
        </r>
      </text>
    </comment>
    <comment ref="H91" authorId="0">
      <text>
        <r>
          <rPr>
            <b/>
            <sz val="9"/>
            <rFont val="宋体"/>
            <family val="0"/>
          </rPr>
          <t>照财政资金下达文件中确定的科目填写</t>
        </r>
        <r>
          <rPr>
            <sz val="9"/>
            <rFont val="宋体"/>
            <family val="0"/>
          </rPr>
          <t>，必须包括数字代码和文字，如</t>
        </r>
        <r>
          <rPr>
            <sz val="9"/>
            <rFont val="Tahoma"/>
            <family val="2"/>
          </rPr>
          <t>“2010604</t>
        </r>
        <r>
          <rPr>
            <sz val="9"/>
            <rFont val="宋体"/>
            <family val="0"/>
          </rPr>
          <t>预算编制业务</t>
        </r>
        <r>
          <rPr>
            <sz val="9"/>
            <rFont val="Tahoma"/>
            <family val="2"/>
          </rPr>
          <t>”</t>
        </r>
        <r>
          <rPr>
            <sz val="9"/>
            <rFont val="宋体"/>
            <family val="0"/>
          </rPr>
          <t>、</t>
        </r>
        <r>
          <rPr>
            <sz val="9"/>
            <rFont val="Tahoma"/>
            <family val="2"/>
          </rPr>
          <t>“2050202</t>
        </r>
        <r>
          <rPr>
            <sz val="9"/>
            <rFont val="宋体"/>
            <family val="0"/>
          </rPr>
          <t>小学教育</t>
        </r>
        <r>
          <rPr>
            <sz val="9"/>
            <rFont val="Tahoma"/>
            <family val="2"/>
          </rPr>
          <t>”</t>
        </r>
        <r>
          <rPr>
            <sz val="9"/>
            <rFont val="宋体"/>
            <family val="0"/>
          </rPr>
          <t>。</t>
        </r>
      </text>
    </comment>
    <comment ref="B92" authorId="0">
      <text>
        <r>
          <rPr>
            <b/>
            <sz val="9"/>
            <rFont val="宋体"/>
            <family val="0"/>
          </rPr>
          <t>需按照财政批复的绩效目标</t>
        </r>
        <r>
          <rPr>
            <sz val="9"/>
            <rFont val="宋体"/>
            <family val="0"/>
          </rPr>
          <t>（注意此处的目标年度需与被评价的年度一致）如实填写绩效目标内容、参考标准及绩效目标值。实际完成值需填写年度结束后项目实际取得的完成值。目标值完成比例填写实际完成值与年初绩效目标值的比例情况，其中：</t>
        </r>
        <r>
          <rPr>
            <b/>
            <sz val="9"/>
            <rFont val="宋体"/>
            <family val="0"/>
          </rPr>
          <t>量化指标的目标完成值</t>
        </r>
        <r>
          <rPr>
            <b/>
            <sz val="9"/>
            <rFont val="Tahoma"/>
            <family val="2"/>
          </rPr>
          <t>=</t>
        </r>
        <r>
          <rPr>
            <b/>
            <sz val="9"/>
            <rFont val="宋体"/>
            <family val="0"/>
          </rPr>
          <t>实际完成值</t>
        </r>
        <r>
          <rPr>
            <b/>
            <sz val="9"/>
            <rFont val="Tahoma"/>
            <family val="2"/>
          </rPr>
          <t>/</t>
        </r>
        <r>
          <rPr>
            <b/>
            <sz val="9"/>
            <rFont val="宋体"/>
            <family val="0"/>
          </rPr>
          <t>绩效目标值，最大值为</t>
        </r>
        <r>
          <rPr>
            <b/>
            <sz val="9"/>
            <rFont val="Tahoma"/>
            <family val="2"/>
          </rPr>
          <t>100%</t>
        </r>
        <r>
          <rPr>
            <sz val="9"/>
            <rFont val="宋体"/>
            <family val="0"/>
          </rPr>
          <t>；定性指标的目标完成比例采用文字方式简要描述，例如</t>
        </r>
        <r>
          <rPr>
            <sz val="9"/>
            <rFont val="Tahoma"/>
            <family val="2"/>
          </rPr>
          <t>“</t>
        </r>
        <r>
          <rPr>
            <sz val="9"/>
            <rFont val="宋体"/>
            <family val="0"/>
          </rPr>
          <t>基本完成</t>
        </r>
        <r>
          <rPr>
            <sz val="9"/>
            <rFont val="Tahoma"/>
            <family val="2"/>
          </rPr>
          <t>”</t>
        </r>
        <r>
          <rPr>
            <sz val="9"/>
            <rFont val="宋体"/>
            <family val="0"/>
          </rPr>
          <t>、</t>
        </r>
        <r>
          <rPr>
            <sz val="9"/>
            <rFont val="Tahoma"/>
            <family val="2"/>
          </rPr>
          <t>“</t>
        </r>
        <r>
          <rPr>
            <sz val="9"/>
            <rFont val="宋体"/>
            <family val="0"/>
          </rPr>
          <t>完成</t>
        </r>
        <r>
          <rPr>
            <sz val="9"/>
            <rFont val="Tahoma"/>
            <family val="2"/>
          </rPr>
          <t>”</t>
        </r>
        <r>
          <rPr>
            <sz val="9"/>
            <rFont val="宋体"/>
            <family val="0"/>
          </rPr>
          <t>、</t>
        </r>
        <r>
          <rPr>
            <sz val="9"/>
            <rFont val="Tahoma"/>
            <family val="2"/>
          </rPr>
          <t>“</t>
        </r>
        <r>
          <rPr>
            <sz val="9"/>
            <rFont val="宋体"/>
            <family val="0"/>
          </rPr>
          <t>超预期完成</t>
        </r>
        <r>
          <rPr>
            <sz val="9"/>
            <rFont val="Tahoma"/>
            <family val="2"/>
          </rPr>
          <t>”</t>
        </r>
        <r>
          <rPr>
            <sz val="9"/>
            <rFont val="宋体"/>
            <family val="0"/>
          </rPr>
          <t>、</t>
        </r>
        <r>
          <rPr>
            <sz val="9"/>
            <rFont val="Tahoma"/>
            <family val="2"/>
          </rPr>
          <t>“</t>
        </r>
        <r>
          <rPr>
            <sz val="9"/>
            <rFont val="宋体"/>
            <family val="0"/>
          </rPr>
          <t>未完成</t>
        </r>
        <r>
          <rPr>
            <sz val="9"/>
            <rFont val="Tahoma"/>
            <family val="2"/>
          </rPr>
          <t>”</t>
        </r>
        <r>
          <rPr>
            <sz val="9"/>
            <rFont val="宋体"/>
            <family val="0"/>
          </rPr>
          <t>等。</t>
        </r>
        <r>
          <rPr>
            <b/>
            <sz val="9"/>
            <rFont val="宋体"/>
            <family val="0"/>
          </rPr>
          <t>目标如需增减，请自行增减行数。</t>
        </r>
      </text>
    </comment>
    <comment ref="E106" authorId="0">
      <text>
        <r>
          <rPr>
            <sz val="9"/>
            <rFont val="宋体"/>
            <family val="0"/>
          </rPr>
          <t>用文字的方式简要描述，</t>
        </r>
        <r>
          <rPr>
            <b/>
            <sz val="9"/>
            <rFont val="宋体"/>
            <family val="0"/>
          </rPr>
          <t>例如</t>
        </r>
        <r>
          <rPr>
            <b/>
            <sz val="9"/>
            <rFont val="Tahoma"/>
            <family val="2"/>
          </rPr>
          <t>“</t>
        </r>
        <r>
          <rPr>
            <b/>
            <sz val="9"/>
            <rFont val="宋体"/>
            <family val="0"/>
          </rPr>
          <t>基本完成</t>
        </r>
        <r>
          <rPr>
            <b/>
            <sz val="9"/>
            <rFont val="Tahoma"/>
            <family val="2"/>
          </rPr>
          <t>”</t>
        </r>
        <r>
          <rPr>
            <b/>
            <sz val="9"/>
            <rFont val="宋体"/>
            <family val="0"/>
          </rPr>
          <t>、</t>
        </r>
        <r>
          <rPr>
            <b/>
            <sz val="9"/>
            <rFont val="Tahoma"/>
            <family val="2"/>
          </rPr>
          <t>“</t>
        </r>
        <r>
          <rPr>
            <b/>
            <sz val="9"/>
            <rFont val="宋体"/>
            <family val="0"/>
          </rPr>
          <t>完成</t>
        </r>
        <r>
          <rPr>
            <b/>
            <sz val="9"/>
            <rFont val="Tahoma"/>
            <family val="2"/>
          </rPr>
          <t>”</t>
        </r>
        <r>
          <rPr>
            <b/>
            <sz val="9"/>
            <rFont val="宋体"/>
            <family val="0"/>
          </rPr>
          <t>、</t>
        </r>
        <r>
          <rPr>
            <b/>
            <sz val="9"/>
            <rFont val="Tahoma"/>
            <family val="2"/>
          </rPr>
          <t>“</t>
        </r>
        <r>
          <rPr>
            <b/>
            <sz val="9"/>
            <rFont val="宋体"/>
            <family val="0"/>
          </rPr>
          <t>超预期完成</t>
        </r>
        <r>
          <rPr>
            <b/>
            <sz val="9"/>
            <rFont val="Tahoma"/>
            <family val="2"/>
          </rPr>
          <t>”</t>
        </r>
        <r>
          <rPr>
            <b/>
            <sz val="9"/>
            <rFont val="宋体"/>
            <family val="0"/>
          </rPr>
          <t>、</t>
        </r>
        <r>
          <rPr>
            <b/>
            <sz val="9"/>
            <rFont val="Tahoma"/>
            <family val="2"/>
          </rPr>
          <t>“</t>
        </r>
        <r>
          <rPr>
            <b/>
            <sz val="9"/>
            <rFont val="宋体"/>
            <family val="0"/>
          </rPr>
          <t>未完成</t>
        </r>
        <r>
          <rPr>
            <b/>
            <sz val="9"/>
            <rFont val="Tahoma"/>
            <family val="2"/>
          </rPr>
          <t>”</t>
        </r>
        <r>
          <rPr>
            <sz val="9"/>
            <rFont val="宋体"/>
            <family val="0"/>
          </rPr>
          <t>等。</t>
        </r>
      </text>
    </comment>
    <comment ref="K106" authorId="0">
      <text>
        <r>
          <rPr>
            <sz val="9"/>
            <rFont val="宋体"/>
            <family val="0"/>
          </rPr>
          <t>需用文字方式描述未按预期完成目标的原因，例如</t>
        </r>
        <r>
          <rPr>
            <sz val="9"/>
            <rFont val="Tahoma"/>
            <family val="2"/>
          </rPr>
          <t>“</t>
        </r>
        <r>
          <rPr>
            <sz val="9"/>
            <rFont val="宋体"/>
            <family val="0"/>
          </rPr>
          <t>工程进度慢</t>
        </r>
        <r>
          <rPr>
            <sz val="9"/>
            <rFont val="Tahoma"/>
            <family val="2"/>
          </rPr>
          <t>”</t>
        </r>
        <r>
          <rPr>
            <sz val="9"/>
            <rFont val="宋体"/>
            <family val="0"/>
          </rPr>
          <t>、</t>
        </r>
        <r>
          <rPr>
            <sz val="9"/>
            <rFont val="Tahoma"/>
            <family val="2"/>
          </rPr>
          <t>“</t>
        </r>
        <r>
          <rPr>
            <sz val="9"/>
            <rFont val="宋体"/>
            <family val="0"/>
          </rPr>
          <t>征地拆迁进度慢</t>
        </r>
        <r>
          <rPr>
            <sz val="9"/>
            <rFont val="Tahoma"/>
            <family val="2"/>
          </rPr>
          <t>”</t>
        </r>
        <r>
          <rPr>
            <sz val="9"/>
            <rFont val="宋体"/>
            <family val="0"/>
          </rPr>
          <t>等。</t>
        </r>
        <r>
          <rPr>
            <b/>
            <sz val="9"/>
            <rFont val="宋体"/>
            <family val="0"/>
          </rPr>
          <t>如目标全部完成则此栏填写</t>
        </r>
        <r>
          <rPr>
            <b/>
            <sz val="9"/>
            <rFont val="Tahoma"/>
            <family val="2"/>
          </rPr>
          <t>“</t>
        </r>
        <r>
          <rPr>
            <b/>
            <sz val="9"/>
            <rFont val="宋体"/>
            <family val="0"/>
          </rPr>
          <t>无</t>
        </r>
        <r>
          <rPr>
            <b/>
            <sz val="9"/>
            <rFont val="Tahoma"/>
            <family val="2"/>
          </rPr>
          <t>”</t>
        </r>
      </text>
    </comment>
    <comment ref="E107" authorId="0">
      <text>
        <r>
          <rPr>
            <b/>
            <sz val="9"/>
            <rFont val="宋体"/>
            <family val="0"/>
          </rPr>
          <t>按照所选取的评价方法，在对应方框内打</t>
        </r>
        <r>
          <rPr>
            <b/>
            <sz val="9"/>
            <rFont val="Tahoma"/>
            <family val="2"/>
          </rPr>
          <t>“</t>
        </r>
        <r>
          <rPr>
            <b/>
            <sz val="9"/>
            <rFont val="宋体"/>
            <family val="0"/>
          </rPr>
          <t>√</t>
        </r>
        <r>
          <rPr>
            <b/>
            <sz val="9"/>
            <rFont val="Tahoma"/>
            <family val="2"/>
          </rPr>
          <t>”</t>
        </r>
        <r>
          <rPr>
            <b/>
            <sz val="9"/>
            <rFont val="宋体"/>
            <family val="0"/>
          </rPr>
          <t>（可以多选），如采用其他评价方法，应在</t>
        </r>
        <r>
          <rPr>
            <b/>
            <sz val="9"/>
            <rFont val="Tahoma"/>
            <family val="2"/>
          </rPr>
          <t>“</t>
        </r>
        <r>
          <rPr>
            <b/>
            <sz val="9"/>
            <rFont val="宋体"/>
            <family val="0"/>
          </rPr>
          <t>其他评价方法</t>
        </r>
        <r>
          <rPr>
            <b/>
            <sz val="9"/>
            <rFont val="Tahoma"/>
            <family val="2"/>
          </rPr>
          <t>”</t>
        </r>
        <r>
          <rPr>
            <b/>
            <sz val="9"/>
            <rFont val="宋体"/>
            <family val="0"/>
          </rPr>
          <t>后填写具体方法，并在其后的方框内打</t>
        </r>
        <r>
          <rPr>
            <b/>
            <sz val="9"/>
            <rFont val="Tahoma"/>
            <family val="2"/>
          </rPr>
          <t>“</t>
        </r>
        <r>
          <rPr>
            <b/>
            <sz val="9"/>
            <rFont val="宋体"/>
            <family val="0"/>
          </rPr>
          <t>√</t>
        </r>
        <r>
          <rPr>
            <b/>
            <sz val="9"/>
            <rFont val="Tahoma"/>
            <family val="2"/>
          </rPr>
          <t>”</t>
        </r>
        <r>
          <rPr>
            <b/>
            <sz val="9"/>
            <rFont val="宋体"/>
            <family val="0"/>
          </rPr>
          <t>。</t>
        </r>
      </text>
    </comment>
    <comment ref="A108" authorId="0">
      <text>
        <r>
          <rPr>
            <b/>
            <sz val="9"/>
            <rFont val="宋体"/>
            <family val="0"/>
          </rPr>
          <t>灰色部分已设定了公式，可自动生成，如需增减行数，请注意公式调整；增减行数注意调整行间距，本项内容不超过一页！</t>
        </r>
        <r>
          <rPr>
            <sz val="9"/>
            <rFont val="Tahoma"/>
            <family val="2"/>
          </rPr>
          <t xml:space="preserve">
</t>
        </r>
      </text>
    </comment>
    <comment ref="L110" authorId="0">
      <text>
        <r>
          <rPr>
            <b/>
            <sz val="9"/>
            <rFont val="宋体"/>
            <family val="0"/>
          </rPr>
          <t>资金分多次下达的，应逐笔填列</t>
        </r>
        <r>
          <rPr>
            <sz val="9"/>
            <rFont val="Tahoma"/>
            <family val="2"/>
          </rPr>
          <t xml:space="preserve">
</t>
        </r>
      </text>
    </comment>
    <comment ref="A122" authorId="0">
      <text>
        <r>
          <rPr>
            <sz val="9"/>
            <rFont val="宋体"/>
            <family val="0"/>
          </rPr>
          <t>表格中已制定三级指标作为共性参考指标，指标和评分标准均可作为选用参考，部门（单位）可选用共性指标，也可根据需要自行设定个性指标，或者对参考指标、评分标准进行适当调整，并在给定权重的一级指标下自行设置各个二级和三级指标的权重，如单位已有较为具体完善的指标，可按已有指标制定，但投入、过程、产出与效益这三项一级指标必须具备，且三个一级指标的权重必须按照已经给定的</t>
        </r>
        <r>
          <rPr>
            <sz val="9"/>
            <rFont val="Tahoma"/>
            <family val="2"/>
          </rPr>
          <t>30%</t>
        </r>
        <r>
          <rPr>
            <sz val="9"/>
            <rFont val="宋体"/>
            <family val="0"/>
          </rPr>
          <t>、</t>
        </r>
        <r>
          <rPr>
            <sz val="9"/>
            <rFont val="Tahoma"/>
            <family val="2"/>
          </rPr>
          <t>30%</t>
        </r>
        <r>
          <rPr>
            <sz val="9"/>
            <rFont val="宋体"/>
            <family val="0"/>
          </rPr>
          <t>、</t>
        </r>
        <r>
          <rPr>
            <sz val="9"/>
            <rFont val="Tahoma"/>
            <family val="2"/>
          </rPr>
          <t>40%</t>
        </r>
        <r>
          <rPr>
            <sz val="9"/>
            <rFont val="宋体"/>
            <family val="0"/>
          </rPr>
          <t>的权重进行设置。</t>
        </r>
      </text>
    </comment>
    <comment ref="B129" authorId="0">
      <text>
        <r>
          <rPr>
            <b/>
            <sz val="9"/>
            <rFont val="宋体"/>
            <family val="0"/>
          </rPr>
          <t>必须将期初设置的产出与效益类绩效目标全部编入此类评价指标，在此基础上可根据实际情况增设评价指标。并且单项指标权重最高不得超过</t>
        </r>
        <r>
          <rPr>
            <b/>
            <sz val="9"/>
            <rFont val="Tahoma"/>
            <family val="2"/>
          </rPr>
          <t>10%</t>
        </r>
        <r>
          <rPr>
            <b/>
            <sz val="9"/>
            <rFont val="宋体"/>
            <family val="0"/>
          </rPr>
          <t>。</t>
        </r>
      </text>
    </comment>
    <comment ref="A138" authorId="0">
      <text>
        <r>
          <rPr>
            <sz val="9"/>
            <rFont val="宋体"/>
            <family val="0"/>
          </rPr>
          <t>若主管部门聘请中介机构或专家组开展评价工作，须由中介机构或专家组填写相关意见并签字盖章，聘请专家组开展评价工作的还须由专家本人填写姓名、单位、职务和职称，并签字。</t>
        </r>
        <r>
          <rPr>
            <b/>
            <sz val="9"/>
            <rFont val="宋体"/>
            <family val="0"/>
          </rPr>
          <t>若评价工作由项目承担单位内部工作人员开展的，“中介机构或专家组意见”和“中介机构或专家组签名”两项可不填，按规定划上的“＼”，具体见模板式样！</t>
        </r>
      </text>
    </comment>
    <comment ref="C150" authorId="0">
      <text>
        <r>
          <rPr>
            <sz val="9"/>
            <rFont val="宋体"/>
            <family val="0"/>
          </rPr>
          <t>主管部门必须对本单位和下属单位绩效自评情况工作提出意见，并经主管部门负责人签字盖章。注意不能简单填写“同意”两个！字</t>
        </r>
      </text>
    </comment>
  </commentList>
</comments>
</file>

<file path=xl/sharedStrings.xml><?xml version="1.0" encoding="utf-8"?>
<sst xmlns="http://schemas.openxmlformats.org/spreadsheetml/2006/main" count="1242" uniqueCount="491">
  <si>
    <t>附件1</t>
  </si>
  <si>
    <t>收支决算总表</t>
  </si>
  <si>
    <t>编制单位：莆田第二中学</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</si>
  <si>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</si>
  <si>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</si>
  <si>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</si>
  <si>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</si>
  <si>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</si>
  <si>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</si>
  <si>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</si>
  <si>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</si>
  <si>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</si>
  <si>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</si>
  <si>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</si>
  <si>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</si>
  <si>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</si>
  <si>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</si>
  <si>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</si>
  <si>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</si>
  <si>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</si>
  <si>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</si>
  <si>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</si>
  <si>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</si>
  <si>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</si>
  <si>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</si>
  <si>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</si>
  <si>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</si>
  <si>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</si>
  <si>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</si>
  <si>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</si>
  <si>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</si>
  <si>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</si>
  <si>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</si>
  <si>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</si>
  <si>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</si>
  <si>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</si>
  <si>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</si>
  <si>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</si>
  <si>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</si>
  <si>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</si>
  <si>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</si>
  <si>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</si>
  <si>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</si>
  <si>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</si>
  <si>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</si>
  <si>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</si>
  <si>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</si>
  <si>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</si>
  <si>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</si>
  <si>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</si>
  <si>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</si>
  <si>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</si>
  <si>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</si>
  <si>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</si>
  <si>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</si>
  <si>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</si>
  <si>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</si>
  <si>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</si>
  <si>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</si>
  <si>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</si>
  <si>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</si>
  <si>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</si>
  <si>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</si>
  <si>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</si>
  <si>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</si>
  <si>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</si>
  <si>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</si>
  <si>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</si>
  <si>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</si>
  <si>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</si>
  <si>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</si>
  <si>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205</t>
  </si>
  <si>
    <t>教育支出</t>
  </si>
  <si>
    <t>20501</t>
  </si>
  <si>
    <t>教育管理事务</t>
  </si>
  <si>
    <t>2050199</t>
  </si>
  <si>
    <t xml:space="preserve">  其他教育管理事务支出</t>
  </si>
  <si>
    <t>20502</t>
  </si>
  <si>
    <t>普通教育</t>
  </si>
  <si>
    <t>2050203</t>
  </si>
  <si>
    <t xml:space="preserve">  初中教育</t>
  </si>
  <si>
    <t>2050204</t>
  </si>
  <si>
    <t xml:space="preserve">  高中教育</t>
  </si>
  <si>
    <t>20599</t>
  </si>
  <si>
    <t>其他教育支出</t>
  </si>
  <si>
    <t>2059999</t>
  </si>
  <si>
    <t xml:space="preserve">  其他教育支出</t>
  </si>
  <si>
    <t>229</t>
  </si>
  <si>
    <t>其他支出</t>
  </si>
  <si>
    <t>22960</t>
  </si>
  <si>
    <t>彩票公益金及对应专项债务收入安排的支出</t>
  </si>
  <si>
    <t>2296003</t>
  </si>
  <si>
    <t xml:space="preserve">  用于体育事业的彩票公益金支出</t>
  </si>
  <si>
    <t>附件3</t>
  </si>
  <si>
    <t>支出决算表</t>
  </si>
  <si>
    <t>基本支出</t>
  </si>
  <si>
    <t>项目支出</t>
  </si>
  <si>
    <t>上缴上级支出</t>
  </si>
  <si>
    <t>经营支出</t>
  </si>
  <si>
    <t>对附属单位补助支出</t>
  </si>
  <si>
    <t>2050299</t>
  </si>
  <si>
    <t xml:space="preserve">  其他普通教育支出</t>
  </si>
  <si>
    <t>20509</t>
  </si>
  <si>
    <t>教育费附加安排的支出</t>
  </si>
  <si>
    <t>2050999</t>
  </si>
  <si>
    <t xml:space="preserve">  其他教育费附加安排的支出</t>
  </si>
  <si>
    <t>211</t>
  </si>
  <si>
    <t>节能环保支出</t>
  </si>
  <si>
    <t>21110</t>
  </si>
  <si>
    <t>能源节约利用</t>
  </si>
  <si>
    <t>2111001</t>
  </si>
  <si>
    <t xml:space="preserve">  能源节约利用</t>
  </si>
  <si>
    <t>附件4</t>
  </si>
  <si>
    <t>财政拨款收入支出决算总表</t>
  </si>
  <si>
    <t>收     入</t>
  </si>
  <si>
    <t>支     出</t>
  </si>
  <si>
    <t>项    目</t>
  </si>
  <si>
    <t>金额</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</si>
  <si>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</si>
  <si>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</si>
  <si>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</si>
  <si>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</si>
  <si>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</si>
  <si>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</si>
  <si>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</si>
  <si>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</si>
  <si>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</si>
  <si>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</si>
  <si>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</si>
  <si>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一般公共财政拨款支出决算表</t>
  </si>
  <si>
    <t>科目编码</t>
  </si>
  <si>
    <t>类款项</t>
  </si>
  <si>
    <t>附件6</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</si>
  <si>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</si>
  <si>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</si>
  <si>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</si>
  <si>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</si>
  <si>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</si>
  <si>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</si>
  <si>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</si>
  <si>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</si>
  <si>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</si>
  <si>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</si>
  <si>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</si>
  <si>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</si>
  <si>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</si>
  <si>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</si>
  <si>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</si>
  <si>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</si>
  <si>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</si>
  <si>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</si>
  <si>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</si>
  <si>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附件7</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</si>
  <si>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</si>
  <si>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</si>
  <si>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</si>
  <si>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</si>
  <si>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</si>
  <si>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</si>
  <si>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</si>
  <si>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</si>
  <si>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</si>
  <si>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</si>
  <si>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</si>
  <si>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</si>
  <si>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</si>
  <si>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</si>
  <si>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</si>
  <si>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</si>
  <si>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</si>
  <si>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</si>
  <si>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</si>
  <si>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</si>
  <si>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</si>
  <si>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</si>
  <si>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</si>
  <si>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</si>
  <si>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</si>
  <si>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</si>
  <si>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</si>
  <si>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</si>
  <si>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</si>
  <si>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</si>
  <si>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</si>
  <si>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</si>
  <si>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</si>
  <si>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</si>
  <si>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</si>
  <si>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</si>
  <si>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</si>
  <si>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</si>
  <si>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</si>
  <si>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</si>
  <si>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</si>
  <si>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</si>
  <si>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</si>
  <si>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</si>
  <si>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</si>
  <si>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</si>
  <si>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</si>
  <si>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</si>
  <si>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</si>
  <si>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</si>
  <si>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</si>
  <si>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</si>
  <si>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</si>
  <si>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</si>
  <si>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</si>
  <si>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</si>
  <si>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</si>
  <si>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</si>
  <si>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</si>
  <si>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</si>
  <si>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</si>
  <si>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</si>
  <si>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</si>
  <si>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</si>
  <si>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</si>
  <si>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</si>
  <si>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</si>
  <si>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</si>
  <si>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</si>
  <si>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</si>
  <si>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</si>
  <si>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</si>
  <si>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</si>
  <si>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</si>
  <si>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</si>
  <si>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</si>
  <si>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</si>
  <si>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</si>
  <si>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</si>
  <si>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</si>
  <si>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</si>
  <si>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</si>
  <si>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附件8</t>
  </si>
  <si>
    <t>政府性基金预算财政拨款收入支出决算表</t>
  </si>
  <si>
    <t>年初结转和结余</t>
  </si>
  <si>
    <t>本年收入</t>
  </si>
  <si>
    <t>本年支出</t>
  </si>
  <si>
    <t>年末结转和结余</t>
  </si>
  <si>
    <t>栏次</t>
  </si>
  <si>
    <t>1</t>
  </si>
  <si>
    <t>4</t>
  </si>
  <si>
    <t>7</t>
  </si>
  <si>
    <t>8</t>
  </si>
  <si>
    <t>11</t>
  </si>
  <si>
    <t>12</t>
  </si>
  <si>
    <t>附件9</t>
  </si>
  <si>
    <t>部门决算相关信息统计表</t>
  </si>
  <si>
    <t>项  目</t>
  </si>
  <si>
    <t>预算数</t>
  </si>
  <si>
    <t>统计数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</si>
  <si>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</si>
  <si>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</si>
  <si>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</si>
  <si>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</si>
  <si>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</si>
  <si>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</si>
  <si>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</si>
  <si>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</si>
  <si>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三、国有资产占用情况</t>
  </si>
  <si>
    <t>--</t>
  </si>
  <si>
    <t xml:space="preserve">    （1）公务用车购置费</t>
  </si>
  <si>
    <t>（一）车辆数合计（辆）</t>
  </si>
  <si>
    <t xml:space="preserve">    （2）公务用车运行维护费</t>
  </si>
  <si>
    <t xml:space="preserve">  1.部级领导干部用车</t>
  </si>
  <si>
    <t xml:space="preserve">  3.公务接待费</t>
  </si>
  <si>
    <t xml:space="preserve">  2.一般公务用车</t>
  </si>
  <si>
    <t xml:space="preserve">    （1）国内接待费</t>
  </si>
  <si>
    <t xml:space="preserve">  3.一般执法执勤用车</t>
  </si>
  <si>
    <t xml:space="preserve">         其中：外事接待费</t>
  </si>
  <si>
    <t xml:space="preserve">  4.特种专业技术用车</t>
  </si>
  <si>
    <t xml:space="preserve">    （2）国（境）外接待费</t>
  </si>
  <si>
    <t xml:space="preserve">  5.其他用车</t>
  </si>
  <si>
    <t>（二）相关统计数</t>
  </si>
  <si>
    <t>（二）单价50万元以上通用设备（台，套）</t>
  </si>
  <si>
    <t xml:space="preserve">  1.因公出国（境）团组数（个）</t>
  </si>
  <si>
    <r>
      <t>（三）单价</t>
    </r>
    <r>
      <rPr>
        <sz val="10"/>
        <color indexed="8"/>
        <rFont val="Arial"/>
        <family val="2"/>
      </rPr>
      <t>100</t>
    </r>
    <r>
      <rPr>
        <sz val="10"/>
        <color indexed="8"/>
        <rFont val="宋体"/>
        <family val="0"/>
      </rPr>
      <t>万元以上专用设备（台，套）</t>
    </r>
  </si>
  <si>
    <t xml:space="preserve">  2.因公出国（境）人次数（人）</t>
  </si>
  <si>
    <t xml:space="preserve">  3.公务用车购置数（辆）</t>
  </si>
  <si>
    <t>　</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</si>
  <si>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</si>
  <si>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</si>
  <si>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</si>
  <si>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</si>
  <si>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</si>
  <si>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</si>
  <si>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</si>
  <si>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r>
      <t>附件1</t>
    </r>
    <r>
      <rPr>
        <sz val="14"/>
        <rFont val="黑体"/>
        <family val="3"/>
      </rPr>
      <t>0</t>
    </r>
  </si>
  <si>
    <t>政府采购情况表</t>
  </si>
  <si>
    <t>采购计划金额</t>
  </si>
  <si>
    <t>实际采购金额</t>
  </si>
  <si>
    <r>
      <t>采购预算</t>
    </r>
    <r>
      <rPr>
        <sz val="10"/>
        <color indexed="8"/>
        <rFont val="Arial"/>
        <family val="2"/>
      </rPr>
      <t>(</t>
    </r>
    <r>
      <rPr>
        <sz val="10"/>
        <color indexed="8"/>
        <rFont val="宋体"/>
        <family val="0"/>
      </rPr>
      <t>财政性资金</t>
    </r>
    <r>
      <rPr>
        <sz val="10"/>
        <color indexed="8"/>
        <rFont val="Arial"/>
        <family val="2"/>
      </rPr>
      <t>)</t>
    </r>
  </si>
  <si>
    <t>非财政性资金</t>
  </si>
  <si>
    <t>一般公共预算</t>
  </si>
  <si>
    <t>政府性基金预算</t>
  </si>
  <si>
    <t>其他资金</t>
  </si>
  <si>
    <r>
      <t>合</t>
    </r>
    <r>
      <rPr>
        <sz val="10"/>
        <color indexed="8"/>
        <rFont val="Arial"/>
        <family val="2"/>
      </rPr>
      <t xml:space="preserve">      </t>
    </r>
    <r>
      <rPr>
        <sz val="10"/>
        <color indexed="8"/>
        <rFont val="宋体"/>
        <family val="0"/>
      </rPr>
      <t>计</t>
    </r>
  </si>
  <si>
    <t>货物</t>
  </si>
  <si>
    <t>工程</t>
  </si>
  <si>
    <t>服务</t>
  </si>
  <si>
    <t>附件11</t>
  </si>
  <si>
    <r>
      <rPr>
        <b/>
        <u val="single"/>
        <sz val="20"/>
        <rFont val="宋体"/>
        <family val="0"/>
      </rPr>
      <t>2017年度</t>
    </r>
    <r>
      <rPr>
        <b/>
        <sz val="20"/>
        <rFont val="宋体"/>
        <family val="0"/>
      </rPr>
      <t>部门业务费绩效自评表</t>
    </r>
  </si>
  <si>
    <t>部门名称（盖章）：</t>
  </si>
  <si>
    <t>项目名称：</t>
  </si>
  <si>
    <t>业务费</t>
  </si>
  <si>
    <t>预算金额</t>
  </si>
  <si>
    <t>实际到位</t>
  </si>
  <si>
    <t>实际支出</t>
  </si>
  <si>
    <t>结余</t>
  </si>
  <si>
    <t>占预算金额比例</t>
  </si>
  <si>
    <t>目标完成
情况</t>
  </si>
  <si>
    <t xml:space="preserve">  2017年实际到位42万元，实际支出42万元，执行率100%。完成了年度绩效目标。项目的日常管理工作均按照我校相关管理制度执行，建立了工作有计划、实施有方案、日常有监督的管理机制，工作取得了较好的成效，效能得到了提高，获得了师生、家长的好评。捐赠收入因学校当年度未使用到该资金，并未申请，该项未完成，在当年度预算调整时已调减为0.</t>
  </si>
  <si>
    <t>资金使用
管理情况</t>
  </si>
  <si>
    <t xml:space="preserve">    根据2016年度两个食堂的自主经营、学生就餐情况、师生满意度等方面综合考虑，同时经校务扩大会议研究决定，具体的补贴分配方案为：第一食堂为26万元/年、第二食堂为16万元/年。
    项目所有开支均按照我校财务管理制度执行，资金的使用严格把关，整个项目的运行完全按照市财政的有关规定及我校内部管理制度执行。我校不定期进行抽查，严格人员作风，不存在违规违法的问题。</t>
  </si>
  <si>
    <t>存在主要
问题</t>
  </si>
  <si>
    <t xml:space="preserve"> 1.未按月申请学生食堂服务人员经费42万资金的支付，一次性支转至食堂专户用于食堂服务人员的工资。年初预算时，根据捐赠收入相应安排支出（按捐赠协议支出）35万元，但按协议要求本年度未使用该项资金，故在年度预算调整时将该项目调减，造成该项目35万元资金未开支。
2.学校食堂自2005年建成投入使用，使用时间较长，一些设备与布局有不合理之处。保障食品安全责任重、压力大。
3.食堂安全管理有待加强。食堂从业人员大部分为临聘人员，安全意识不强，工作积极性不高。
</t>
  </si>
  <si>
    <t>相关意见
建议</t>
  </si>
  <si>
    <t xml:space="preserve">   1.进一步健全和完善财务管理制度及内部控制制度，创新管理手段，用新思路、新方法，改进完善财务管理方法。
    2.按照财政支出绩效管理的要求，建立科学的财政资金效益考评制度体系，不断提高财政资金使用管理的水平和效率。
    3.应按月申请资金的使用，按月转于食堂专户列支食堂服务人员的工资；年初预算尽量做到准确。</t>
  </si>
  <si>
    <t>填表人：林燕平</t>
  </si>
  <si>
    <t>填表时间：</t>
  </si>
  <si>
    <t>联系电话：</t>
  </si>
  <si>
    <t>注：部门业务费合并填报的，须附函说明，同时列出合并的具体业务费明细表；若按各业务费明细分别填报，则无需说明。</t>
  </si>
  <si>
    <r>
      <rPr>
        <b/>
        <u val="single"/>
        <sz val="20"/>
        <rFont val="宋体"/>
        <family val="0"/>
      </rPr>
      <t>2017年度</t>
    </r>
    <r>
      <rPr>
        <b/>
        <sz val="20"/>
        <rFont val="宋体"/>
        <family val="0"/>
      </rPr>
      <t>专项资金绩效自评表</t>
    </r>
  </si>
  <si>
    <t>项目基本情况</t>
  </si>
  <si>
    <t>项目名称</t>
  </si>
  <si>
    <t>贷款还本</t>
  </si>
  <si>
    <t>项目起止时间</t>
  </si>
  <si>
    <t>计划时间</t>
  </si>
  <si>
    <t xml:space="preserve">开始：2017年  1 月 </t>
  </si>
  <si>
    <t>实际时间</t>
  </si>
  <si>
    <t xml:space="preserve">开始：2017年1月 </t>
  </si>
  <si>
    <t xml:space="preserve">完成： 2017  年12月 </t>
  </si>
  <si>
    <t xml:space="preserve">完成：2017年12月 </t>
  </si>
  <si>
    <t>部门预算功能科目</t>
  </si>
  <si>
    <t>年度绩效目标</t>
  </si>
  <si>
    <t>绩效目标批复文号</t>
  </si>
  <si>
    <t>本项目绩效目标设置数量</t>
  </si>
  <si>
    <t xml:space="preserve">    个</t>
  </si>
  <si>
    <t>目标分类（一级）</t>
  </si>
  <si>
    <t>分类细化    （二级）</t>
  </si>
  <si>
    <t>绩效目标内容
（三级）</t>
  </si>
  <si>
    <t>参考标准</t>
  </si>
  <si>
    <t>绩效目标值</t>
  </si>
  <si>
    <t>实际完成值</t>
  </si>
  <si>
    <t>目标值完成比例</t>
  </si>
  <si>
    <t>投入</t>
  </si>
  <si>
    <t>时效目标</t>
  </si>
  <si>
    <t>资金支出情况</t>
  </si>
  <si>
    <t>11月份</t>
  </si>
  <si>
    <t>10月份</t>
  </si>
  <si>
    <t>基本完成</t>
  </si>
  <si>
    <t>成本目标</t>
  </si>
  <si>
    <t>贷款本金</t>
  </si>
  <si>
    <t>按合同约定430万</t>
  </si>
  <si>
    <t>430万</t>
  </si>
  <si>
    <t>其他资源目标</t>
  </si>
  <si>
    <t>\</t>
  </si>
  <si>
    <t>产出</t>
  </si>
  <si>
    <t>数量目标</t>
  </si>
  <si>
    <t>2017届高考本科上线人数（注：高三毕业生人数1080）</t>
  </si>
  <si>
    <t>2017届中考被高中校（含职高）录取人数（注：初中毕业生人数300人）</t>
  </si>
  <si>
    <t>质量目标</t>
  </si>
  <si>
    <t>贷款还本偿还率</t>
  </si>
  <si>
    <t>及时偿还</t>
  </si>
  <si>
    <t>按时偿还</t>
  </si>
  <si>
    <t>完成</t>
  </si>
  <si>
    <t>缓解学校偿债压力</t>
  </si>
  <si>
    <t>缓解</t>
  </si>
  <si>
    <t>有效缓解</t>
  </si>
  <si>
    <t>一流院校（985.211院校）</t>
  </si>
  <si>
    <t>效益</t>
  </si>
  <si>
    <t>经济效益目标</t>
  </si>
  <si>
    <t>社会效益目标</t>
  </si>
  <si>
    <t>高一新生录取分数线稳居全市第二</t>
  </si>
  <si>
    <t>超过第三名3分</t>
  </si>
  <si>
    <t>超过第三名5分</t>
  </si>
  <si>
    <t>环境效益目标</t>
  </si>
  <si>
    <t>可持续影响目标</t>
  </si>
  <si>
    <t>减少学校资金压力</t>
  </si>
  <si>
    <t>有效减小</t>
  </si>
  <si>
    <t>明显减小</t>
  </si>
  <si>
    <t>服务对象满意度目标</t>
  </si>
  <si>
    <t>师生满意度</t>
  </si>
  <si>
    <t>年度绩效目标总体完成情况</t>
  </si>
  <si>
    <t>已完成</t>
  </si>
  <si>
    <t>未完成目标的原因</t>
  </si>
  <si>
    <t>项目评价方法</t>
  </si>
  <si>
    <r>
      <t>成本效益分析法□  比较法□  因素分析法□  最低成本法□  公众评判法</t>
    </r>
    <r>
      <rPr>
        <sz val="9"/>
        <rFont val="Wingdings 2"/>
        <family val="1"/>
      </rPr>
      <t>R</t>
    </r>
    <r>
      <rPr>
        <sz val="9"/>
        <rFont val="宋体"/>
        <family val="0"/>
      </rPr>
      <t xml:space="preserve">  其他评价方法：     □   </t>
    </r>
  </si>
  <si>
    <t xml:space="preserve">    项目资金安排和使用情况 </t>
  </si>
  <si>
    <t>项目安排资金</t>
  </si>
  <si>
    <t>本年度情况</t>
  </si>
  <si>
    <t>预算安排</t>
  </si>
  <si>
    <r>
      <t xml:space="preserve">本年度结余金额       </t>
    </r>
    <r>
      <rPr>
        <sz val="8"/>
        <rFont val="宋体"/>
        <family val="0"/>
      </rPr>
      <t>（万元）</t>
    </r>
    <r>
      <rPr>
        <sz val="10"/>
        <rFont val="宋体"/>
        <family val="0"/>
      </rPr>
      <t xml:space="preserve">   ③=①-②</t>
    </r>
  </si>
  <si>
    <r>
      <t xml:space="preserve">金额                           </t>
    </r>
    <r>
      <rPr>
        <sz val="8"/>
        <rFont val="宋体"/>
        <family val="0"/>
      </rPr>
      <t>（万元）</t>
    </r>
  </si>
  <si>
    <t>预算批复下达文号</t>
  </si>
  <si>
    <r>
      <t xml:space="preserve">金额   </t>
    </r>
    <r>
      <rPr>
        <sz val="8"/>
        <rFont val="宋体"/>
        <family val="0"/>
      </rPr>
      <t>（万元）</t>
    </r>
    <r>
      <rPr>
        <sz val="10"/>
        <rFont val="宋体"/>
        <family val="0"/>
      </rPr>
      <t xml:space="preserve">   ①</t>
    </r>
  </si>
  <si>
    <t>到位率（％）</t>
  </si>
  <si>
    <t>资金拨付文号及时间</t>
  </si>
  <si>
    <r>
      <t xml:space="preserve">                                  金额   </t>
    </r>
    <r>
      <rPr>
        <sz val="8"/>
        <rFont val="宋体"/>
        <family val="0"/>
      </rPr>
      <t>（万元）</t>
    </r>
    <r>
      <rPr>
        <sz val="10"/>
        <rFont val="宋体"/>
        <family val="0"/>
      </rPr>
      <t xml:space="preserve"> ②</t>
    </r>
  </si>
  <si>
    <t>支出实现率（％）</t>
  </si>
  <si>
    <t>合　计</t>
  </si>
  <si>
    <t>莆财预【2017】5号</t>
  </si>
  <si>
    <t>财政资金小计</t>
  </si>
  <si>
    <t>①中央财政资金</t>
  </si>
  <si>
    <t>②省财政资金</t>
  </si>
  <si>
    <t>③地方财政资金</t>
  </si>
  <si>
    <t>其他资金小计</t>
  </si>
  <si>
    <r>
      <t>①</t>
    </r>
    <r>
      <rPr>
        <sz val="10"/>
        <rFont val="宋体"/>
        <family val="0"/>
      </rPr>
      <t>……</t>
    </r>
  </si>
  <si>
    <t>财政资金实际支出情况</t>
  </si>
  <si>
    <t>序号</t>
  </si>
  <si>
    <t>具体支出内容</t>
  </si>
  <si>
    <t>金额(万元)</t>
  </si>
  <si>
    <t>绩效自评指标体系</t>
  </si>
  <si>
    <r>
      <t xml:space="preserve">一级指标
</t>
    </r>
    <r>
      <rPr>
        <sz val="10"/>
        <rFont val="宋体"/>
        <family val="0"/>
      </rPr>
      <t>（目标分类）</t>
    </r>
  </si>
  <si>
    <r>
      <rPr>
        <b/>
        <sz val="11"/>
        <rFont val="宋体"/>
        <family val="0"/>
      </rPr>
      <t>二级指标</t>
    </r>
    <r>
      <rPr>
        <sz val="10"/>
        <rFont val="宋体"/>
        <family val="0"/>
      </rPr>
      <t>（分类细化）</t>
    </r>
  </si>
  <si>
    <r>
      <t>三级指标</t>
    </r>
    <r>
      <rPr>
        <sz val="10"/>
        <rFont val="宋体"/>
        <family val="0"/>
      </rPr>
      <t>（绩效目标内容）</t>
    </r>
  </si>
  <si>
    <r>
      <t xml:space="preserve">评分标准
</t>
    </r>
    <r>
      <rPr>
        <sz val="10"/>
        <rFont val="宋体"/>
        <family val="0"/>
      </rPr>
      <t>（绩效目标值）</t>
    </r>
  </si>
  <si>
    <t>权重</t>
  </si>
  <si>
    <t>得分</t>
  </si>
  <si>
    <r>
      <t>投入（30%）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</si>
  <si>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时效情况</t>
  </si>
  <si>
    <t>项目实施事件与计划时间的差异情况</t>
  </si>
  <si>
    <t>项目实际实施月份是否晚于计划月份。实际实施月份不晚于计划月份的得满分，比计划月份晚1个月以内扣1分，比计划月份晚1个月以上不得分。</t>
  </si>
  <si>
    <t>项目
立项</t>
  </si>
  <si>
    <t>项目立项规范性</t>
  </si>
  <si>
    <t xml:space="preserve">
①是否与项目年度任务数或计划数相对应；
②是否与预算确定的项目投资额或资金量相匹配。一项不符合扣一分，严重的此项完全不得分。</t>
  </si>
  <si>
    <t>资金落实</t>
  </si>
  <si>
    <t>成本控制率</t>
  </si>
  <si>
    <t>成本控制率A=截至年末累计支出数/项目概算或当年预算数。A≦100%得满分；100%﹤A≦105%时，得分为此项指标满分值-100×（A-100%）（如：A=102.8%，此项指标权重4分，则得分为4-2.8=1.2分），A＞105%时不得分。</t>
  </si>
  <si>
    <r>
      <t>过程（30%）</t>
    </r>
    <r>
      <rPr>
        <sz val="10"/>
        <rFont val="宋体"/>
        <family val="0"/>
      </rPr>
      <t xml:space="preserve">
-本类指标和评分标准均可作为选用参考，部门（单位）可选用共性指标，也可根据需要自行设定个性指标，或者对参考指标、评分标准进行适当调整，并在一级指标下自行设置各个二级和三级指标的权重</t>
    </r>
  </si>
  <si>
    <t>业务管理</t>
  </si>
  <si>
    <t>管理制度健全性</t>
  </si>
  <si>
    <t xml:space="preserve">
①是否已制定或具有相应的业务管理制度；
②业务管理制度是否合法、合规、完整。一项不符合扣一分，严重的此项完全不得分。</t>
  </si>
  <si>
    <t>制度执行有效性</t>
  </si>
  <si>
    <t>①是否遵守相关法律法规和业务管理规定；
②项目合同书、验收报告、技术鉴定等资料是否齐全并及时归档；
③项目实施的人员条件、场地设备、信息支撑等是否落实到位。一项不符合扣3分，严重的此项不得分。</t>
  </si>
  <si>
    <t>资金使用管理</t>
  </si>
  <si>
    <t>资金使用合规性</t>
  </si>
  <si>
    <t xml:space="preserve">
①资金的使用是否符合有关专项资金管理办法的规定；
②资金的拨付是否有完整的审批程序和手续；
③项目的重大开支是否经过评估认证。一项不符合扣一分，严重的此项完全不得分。</t>
  </si>
  <si>
    <r>
      <t xml:space="preserve">产出与效益（40%） </t>
    </r>
    <r>
      <rPr>
        <sz val="10"/>
        <rFont val="宋体"/>
        <family val="0"/>
      </rPr>
      <t xml:space="preserve">
1</t>
    </r>
    <r>
      <rPr>
        <sz val="10"/>
        <rFont val="宋体"/>
        <family val="0"/>
      </rPr>
      <t>.</t>
    </r>
    <r>
      <rPr>
        <sz val="10"/>
        <rFont val="宋体"/>
        <family val="0"/>
      </rPr>
      <t>单位必须将期初设置的产出与效益类绩效目标全部编入此类评价指标，在此基础上可根据实际情况增设评价指标；
2</t>
    </r>
    <r>
      <rPr>
        <sz val="10"/>
        <rFont val="宋体"/>
        <family val="0"/>
      </rPr>
      <t>.</t>
    </r>
    <r>
      <rPr>
        <sz val="10"/>
        <rFont val="宋体"/>
        <family val="0"/>
      </rPr>
      <t xml:space="preserve">单项指标权重最高不得超过10%。
</t>
    </r>
  </si>
  <si>
    <t>产出数量</t>
  </si>
  <si>
    <t>高考本科上线人数及中考被高中校（含职高）录取人数</t>
  </si>
  <si>
    <t>①高考本科上线人数，低于970人不得分，达1050得满分，每少20个人扣1分；
②中考被高中校（含职高）录取人数，低于270人不得分，高于280人得满分，每少10个人扣1分。</t>
  </si>
  <si>
    <t>产出质量</t>
  </si>
  <si>
    <t>211、985院校录取率</t>
  </si>
  <si>
    <t xml:space="preserve">
211、985院校录取率达到或高于20%得满分，每低1个百分点扣1分。
</t>
  </si>
  <si>
    <t>经济效益</t>
  </si>
  <si>
    <t>社会效益</t>
  </si>
  <si>
    <t xml:space="preserve">①高一新生录取分数线确保全市第二名得3分，否则该项得0分；
②高一新生录取分数线超过第三名n分，另得n分；
③高一新生录取分数线超过第三名5分及以上得满分。                                       </t>
  </si>
  <si>
    <t>环境效益</t>
  </si>
  <si>
    <t>可持续效益</t>
  </si>
  <si>
    <t>学校资金压力</t>
  </si>
  <si>
    <t xml:space="preserve">年初政府采购预算项目完成率=完成的项目使用资金/预算总资金，该项得分=8分*年初预算项目完成率（最终结果四舍五入）。
 </t>
  </si>
  <si>
    <t>服务对象满意度</t>
  </si>
  <si>
    <t xml:space="preserve">
①教职工对工作环境满意度问卷调查；
②教职工对职业幸福感满意度问卷调查；
③学生对校园学习环境满意度问卷调查；                      ④学生对学校办学质量问卷调查。                            以上每一项满意度低于80%不得分，高于90%得满分，每少2个百分点扣0.5分。                          </t>
  </si>
  <si>
    <t>总权重、评价总分 （S）</t>
  </si>
  <si>
    <t xml:space="preserve">评价等级 </t>
  </si>
  <si>
    <r>
      <t xml:space="preserve">□优秀（S≧90）    </t>
    </r>
    <r>
      <rPr>
        <sz val="10"/>
        <rFont val="Wingdings 2"/>
        <family val="1"/>
      </rPr>
      <t>R</t>
    </r>
    <r>
      <rPr>
        <sz val="10"/>
        <rFont val="宋体"/>
        <family val="0"/>
      </rPr>
      <t xml:space="preserve">良好（90﹥S≧75）     □合格（75﹥S≧60）     □不合格（60&lt;S）  </t>
    </r>
  </si>
  <si>
    <t xml:space="preserve">
绩效评价结论</t>
  </si>
  <si>
    <t xml:space="preserve">专   家   组   ︵   评    价     组   ︶  </t>
  </si>
  <si>
    <t>姓名</t>
  </si>
  <si>
    <t>单位</t>
  </si>
  <si>
    <t>职务</t>
  </si>
  <si>
    <t>职称</t>
  </si>
  <si>
    <t>签字</t>
  </si>
  <si>
    <t>专家组（评价组）意见：</t>
  </si>
  <si>
    <t xml:space="preserve">                              专家组（评价组）组长（签字）：           年   月  日</t>
  </si>
  <si>
    <t>中   介   机   构</t>
  </si>
  <si>
    <t>中介机构名称：</t>
  </si>
  <si>
    <t xml:space="preserve">                                          公章：
</t>
  </si>
  <si>
    <t xml:space="preserve">中介机构意见：                                  </t>
  </si>
  <si>
    <t xml:space="preserve">       中介机构负责人（签字）：                  年   月   日</t>
  </si>
  <si>
    <t>主   管   部      门        意   见</t>
  </si>
  <si>
    <t xml:space="preserve">    主管部门负责人（签章）：                    年   月    日</t>
  </si>
  <si>
    <t>填表时间：2018.6.15</t>
  </si>
  <si>
    <t>财政贴息</t>
  </si>
  <si>
    <t>贷款贴息</t>
  </si>
  <si>
    <t>按合同约定</t>
  </si>
  <si>
    <t>50万</t>
  </si>
  <si>
    <t>44.39万</t>
  </si>
  <si>
    <t>2017届高考本意录取率</t>
  </si>
  <si>
    <t>2017届中考省一级达标校录取率</t>
  </si>
  <si>
    <t>家长对学校的办学质量认可程度</t>
  </si>
  <si>
    <t>提高</t>
  </si>
  <si>
    <t>有效提高</t>
  </si>
  <si>
    <r>
      <t>成本效益分析法</t>
    </r>
    <r>
      <rPr>
        <sz val="9"/>
        <rFont val="Wingdings 2"/>
        <family val="1"/>
      </rPr>
      <t>R</t>
    </r>
    <r>
      <rPr>
        <sz val="9"/>
        <rFont val="宋体"/>
        <family val="0"/>
      </rPr>
      <t xml:space="preserve">  比较法□  因素分析法□  最低成本法□  公众评判法</t>
    </r>
    <r>
      <rPr>
        <sz val="9"/>
        <rFont val="Wingdings 2"/>
        <family val="1"/>
      </rPr>
      <t>R</t>
    </r>
    <r>
      <rPr>
        <sz val="9"/>
        <rFont val="宋体"/>
        <family val="0"/>
      </rPr>
      <t xml:space="preserve">  其他评价方法：     □   </t>
    </r>
  </si>
  <si>
    <t>高考本一录取率及中考省一级达标校录取率</t>
  </si>
  <si>
    <t xml:space="preserve">
①高考本一录取率达到或高于75%得4分，每低5个百分点（不足5个百分点按5个百分点计）扣1分；②中考省一级达标校录取率达到或高于35%得4分，每低5个百分点（不足5个百分点按5个百分点计）扣1分。
</t>
  </si>
  <si>
    <t xml:space="preserve">①高考期间的家长问卷调查；
②新学期新生入学期间家长问卷调查；
 以上每一项满意度低于70%不得分，高于85%得满分，每少5个百分点扣2分。                                       </t>
  </si>
  <si>
    <t>填表人：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</si>
</sst>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 #,##0.00;* \-#,##0.00;* &quot;&quot;??;@"/>
  </numFmts>
  <fonts count="86">
    <font>
      <sz val="10"/>
      <color indexed="8"/>
      <name val="Arial"/>
      <family val="2"/>
    </font>
    <font>
      <sz val="10"/>
      <name val="宋体"/>
      <family val="0"/>
    </font>
    <font>
      <sz val="17"/>
      <name val="仿宋"/>
      <family val="3"/>
    </font>
    <font>
      <sz val="14"/>
      <name val="仿宋"/>
      <family val="3"/>
    </font>
    <font>
      <b/>
      <sz val="20"/>
      <name val="宋体"/>
      <family val="0"/>
    </font>
    <font>
      <b/>
      <sz val="13"/>
      <color indexed="8"/>
      <name val="宋体"/>
      <family val="0"/>
    </font>
    <font>
      <b/>
      <sz val="13"/>
      <name val="宋体"/>
      <family val="0"/>
    </font>
    <font>
      <b/>
      <sz val="14"/>
      <name val="宋体"/>
      <family val="0"/>
    </font>
    <font>
      <b/>
      <sz val="10"/>
      <name val="仿宋_GB2312"/>
      <family val="3"/>
    </font>
    <font>
      <b/>
      <sz val="14"/>
      <color indexed="8"/>
      <name val="宋体"/>
      <family val="0"/>
    </font>
    <font>
      <b/>
      <sz val="12"/>
      <name val="宋体"/>
      <family val="0"/>
    </font>
    <font>
      <b/>
      <sz val="12"/>
      <color indexed="8"/>
      <name val="宋体"/>
      <family val="0"/>
    </font>
    <font>
      <sz val="12"/>
      <name val="宋体"/>
      <family val="0"/>
    </font>
    <font>
      <b/>
      <sz val="10"/>
      <name val="宋体"/>
      <family val="0"/>
    </font>
    <font>
      <b/>
      <sz val="12"/>
      <name val="仿宋_GB2312"/>
      <family val="3"/>
    </font>
    <font>
      <sz val="10"/>
      <name val="仿宋_GB2312"/>
      <family val="3"/>
    </font>
    <font>
      <b/>
      <sz val="9"/>
      <name val="仿宋_GB2312"/>
      <family val="3"/>
    </font>
    <font>
      <sz val="9"/>
      <name val="宋体"/>
      <family val="0"/>
    </font>
    <font>
      <sz val="11"/>
      <name val="宋体"/>
      <family val="0"/>
    </font>
    <font>
      <sz val="11"/>
      <name val="仿宋_GB2312"/>
      <family val="3"/>
    </font>
    <font>
      <sz val="14"/>
      <color indexed="8"/>
      <name val="仿宋_GB2312"/>
      <family val="3"/>
    </font>
    <font>
      <b/>
      <sz val="11"/>
      <name val="宋体"/>
      <family val="0"/>
    </font>
    <font>
      <sz val="9"/>
      <name val="仿宋_GB2312"/>
      <family val="3"/>
    </font>
    <font>
      <sz val="14"/>
      <name val="黑体"/>
      <family val="3"/>
    </font>
    <font>
      <sz val="8"/>
      <name val="宋体"/>
      <family val="0"/>
    </font>
    <font>
      <sz val="22"/>
      <color indexed="8"/>
      <name val="宋体"/>
      <family val="0"/>
    </font>
    <font>
      <sz val="12"/>
      <color indexed="8"/>
      <name val="宋体"/>
      <family val="0"/>
    </font>
    <font>
      <sz val="10"/>
      <color indexed="8"/>
      <name val="宋体"/>
      <family val="0"/>
    </font>
    <font>
      <sz val="11"/>
      <color indexed="8"/>
      <name val="宋体"/>
      <family val="0"/>
    </font>
    <font>
      <sz val="22"/>
      <color indexed="63"/>
      <name val="黑体"/>
      <family val="3"/>
    </font>
    <font>
      <sz val="11"/>
      <color indexed="63"/>
      <name val="宋体"/>
      <family val="0"/>
    </font>
    <font>
      <sz val="22"/>
      <name val="黑体"/>
      <family val="3"/>
    </font>
    <font>
      <sz val="14"/>
      <color indexed="8"/>
      <name val="黑体"/>
      <family val="3"/>
    </font>
    <font>
      <b/>
      <sz val="11"/>
      <color indexed="8"/>
      <name val="宋体"/>
      <family val="0"/>
    </font>
    <font>
      <sz val="10"/>
      <name val="Arial"/>
      <family val="2"/>
    </font>
    <font>
      <u val="single"/>
      <sz val="11"/>
      <color indexed="20"/>
      <name val="宋体"/>
      <family val="0"/>
    </font>
    <font>
      <sz val="11"/>
      <color indexed="9"/>
      <name val="宋体"/>
      <family val="0"/>
    </font>
    <font>
      <sz val="11"/>
      <color indexed="19"/>
      <name val="宋体"/>
      <family val="0"/>
    </font>
    <font>
      <sz val="11"/>
      <color indexed="16"/>
      <name val="宋体"/>
      <family val="0"/>
    </font>
    <font>
      <sz val="11"/>
      <color indexed="62"/>
      <name val="宋体"/>
      <family val="0"/>
    </font>
    <font>
      <u val="single"/>
      <sz val="11"/>
      <color indexed="12"/>
      <name val="宋体"/>
      <family val="0"/>
    </font>
    <font>
      <b/>
      <sz val="15"/>
      <color indexed="6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53"/>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u val="single"/>
      <sz val="20"/>
      <name val="宋体"/>
      <family val="0"/>
    </font>
    <font>
      <sz val="9"/>
      <name val="Wingdings 2"/>
      <family val="1"/>
    </font>
    <font>
      <sz val="10"/>
      <name val="Wingdings 2"/>
      <family val="1"/>
    </font>
    <font>
      <b/>
      <sz val="9"/>
      <name val="宋体"/>
      <family val="0"/>
    </font>
    <font>
      <sz val="9"/>
      <name val="Tahoma"/>
      <family val="2"/>
    </font>
    <font>
      <b/>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b/>
      <sz val="13"/>
      <color theme="1"/>
      <name val="Calibri"/>
      <family val="0"/>
    </font>
    <font>
      <b/>
      <sz val="13"/>
      <name val="Calibri"/>
      <family val="0"/>
    </font>
    <font>
      <b/>
      <sz val="14"/>
      <name val="Calibri"/>
      <family val="0"/>
    </font>
    <font>
      <b/>
      <sz val="14"/>
      <color theme="1"/>
      <name val="Calibri"/>
      <family val="0"/>
    </font>
    <font>
      <b/>
      <sz val="12"/>
      <name val="Calibri"/>
      <family val="0"/>
    </font>
    <font>
      <b/>
      <sz val="12"/>
      <color theme="1"/>
      <name val="Calibri"/>
      <family val="0"/>
    </font>
    <font>
      <sz val="14"/>
      <color theme="1"/>
      <name val="仿宋_GB2312"/>
      <family val="3"/>
    </font>
    <font>
      <b/>
      <sz val="8"/>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tint="0.34999001026153564"/>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1"/>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thin"/>
      <top style="thin"/>
      <bottom style="thin"/>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thin"/>
    </border>
    <border>
      <left style="thin"/>
      <right style="medium"/>
      <top style="thin"/>
      <bottom style="thin"/>
    </border>
    <border>
      <left>
        <color indexed="63"/>
      </left>
      <right style="medium"/>
      <top style="medium"/>
      <bottom style="thin"/>
    </border>
    <border>
      <left style="medium"/>
      <right style="medium"/>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medium"/>
      <bottom>
        <color indexed="63"/>
      </bottom>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8"/>
      </left>
      <right style="thin">
        <color indexed="8"/>
      </right>
      <top style="thin">
        <color indexed="8"/>
      </top>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top>
        <color indexed="8"/>
      </top>
      <bottom style="thick">
        <color indexed="8"/>
      </bottom>
    </border>
    <border>
      <left>
        <color indexed="8"/>
      </left>
      <right>
        <color indexed="8"/>
      </right>
      <top>
        <color indexed="8"/>
      </top>
      <bottom style="thin">
        <color indexed="8"/>
      </bottom>
    </border>
    <border>
      <left>
        <color indexed="63"/>
      </left>
      <right>
        <color indexed="63"/>
      </right>
      <top style="medium">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border>
    <border>
      <left>
        <color indexed="8"/>
      </left>
      <right style="medium">
        <color indexed="8"/>
      </right>
      <top style="thin">
        <color indexed="8"/>
      </top>
      <bottom style="thin">
        <color indexed="8"/>
      </bottom>
    </border>
    <border>
      <left>
        <color indexed="8"/>
      </left>
      <right style="thick">
        <color indexed="8"/>
      </right>
      <top>
        <color indexed="8"/>
      </top>
      <bottom style="thin">
        <color indexed="8"/>
      </bottom>
    </border>
    <border>
      <left>
        <color indexed="8"/>
      </left>
      <right style="thick">
        <color indexed="8"/>
      </right>
      <top>
        <color indexed="8"/>
      </top>
      <bottom style="thick">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8" fillId="2" borderId="0" applyNumberFormat="0" applyBorder="0" applyAlignment="0" applyProtection="0"/>
    <xf numFmtId="0" fontId="59" fillId="3" borderId="1" applyNumberFormat="0" applyAlignment="0" applyProtection="0"/>
    <xf numFmtId="177" fontId="0" fillId="0" borderId="0">
      <alignment/>
      <protection/>
    </xf>
    <xf numFmtId="178" fontId="0" fillId="0" borderId="0">
      <alignment/>
      <protection/>
    </xf>
    <xf numFmtId="0" fontId="58" fillId="4" borderId="0" applyNumberFormat="0" applyBorder="0" applyAlignment="0" applyProtection="0"/>
    <xf numFmtId="0" fontId="60" fillId="5" borderId="0" applyNumberFormat="0" applyBorder="0" applyAlignment="0" applyProtection="0"/>
    <xf numFmtId="176" fontId="0" fillId="0" borderId="0">
      <alignment/>
      <protection/>
    </xf>
    <xf numFmtId="0" fontId="61" fillId="6" borderId="0" applyNumberFormat="0" applyBorder="0" applyAlignment="0" applyProtection="0"/>
    <xf numFmtId="0" fontId="62" fillId="0" borderId="0" applyNumberFormat="0" applyFill="0" applyBorder="0" applyAlignment="0" applyProtection="0"/>
    <xf numFmtId="9" fontId="0" fillId="0" borderId="0">
      <alignment/>
      <protection/>
    </xf>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12" fillId="0" borderId="0">
      <alignment/>
      <protection/>
    </xf>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12" fillId="0" borderId="0">
      <alignment/>
      <protection/>
    </xf>
    <xf numFmtId="0" fontId="12" fillId="0" borderId="0">
      <alignment vertical="center"/>
      <protection/>
    </xf>
  </cellStyleXfs>
  <cellXfs count="337">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Alignment="1">
      <alignment vertical="center"/>
    </xf>
    <xf numFmtId="0" fontId="2" fillId="0" borderId="0" xfId="0" applyFont="1" applyBorder="1" applyAlignment="1">
      <alignment vertical="top"/>
    </xf>
    <xf numFmtId="0" fontId="3" fillId="0" borderId="0" xfId="0" applyFont="1" applyBorder="1" applyAlignment="1">
      <alignment vertical="top" wrapText="1"/>
    </xf>
    <xf numFmtId="0" fontId="2" fillId="0" borderId="0" xfId="65" applyFont="1" applyBorder="1" applyAlignment="1">
      <alignment vertical="top"/>
      <protection/>
    </xf>
    <xf numFmtId="0" fontId="3" fillId="0" borderId="0" xfId="65" applyFont="1" applyBorder="1" applyAlignment="1">
      <alignment vertical="top" wrapText="1"/>
      <protection/>
    </xf>
    <xf numFmtId="0" fontId="77" fillId="0" borderId="0" xfId="65" applyFont="1" applyAlignment="1">
      <alignment horizontal="center" vertical="center" wrapText="1"/>
      <protection/>
    </xf>
    <xf numFmtId="0" fontId="78" fillId="0" borderId="0" xfId="65" applyFont="1" applyFill="1" applyBorder="1" applyAlignment="1">
      <alignment horizontal="left" vertical="center"/>
      <protection/>
    </xf>
    <xf numFmtId="0" fontId="78" fillId="0" borderId="0" xfId="65" applyFont="1" applyFill="1" applyBorder="1" applyAlignment="1">
      <alignment horizontal="center" vertical="center"/>
      <protection/>
    </xf>
    <xf numFmtId="0" fontId="78" fillId="0" borderId="0" xfId="65" applyFont="1" applyFill="1" applyBorder="1" applyAlignment="1">
      <alignment horizontal="left" vertical="center" shrinkToFit="1"/>
      <protection/>
    </xf>
    <xf numFmtId="0" fontId="79" fillId="0" borderId="10" xfId="65" applyFont="1" applyBorder="1" applyAlignment="1">
      <alignment vertical="center"/>
      <protection/>
    </xf>
    <xf numFmtId="0" fontId="79" fillId="0" borderId="10" xfId="65" applyFont="1" applyBorder="1" applyAlignment="1">
      <alignment horizontal="center" vertical="center" shrinkToFit="1"/>
      <protection/>
    </xf>
    <xf numFmtId="0" fontId="79" fillId="0" borderId="10" xfId="65" applyFont="1" applyBorder="1" applyAlignment="1">
      <alignment horizontal="center" vertical="center"/>
      <protection/>
    </xf>
    <xf numFmtId="0" fontId="80" fillId="0" borderId="11" xfId="65" applyFont="1" applyBorder="1" applyAlignment="1">
      <alignment horizontal="center" vertical="center" wrapText="1"/>
      <protection/>
    </xf>
    <xf numFmtId="0" fontId="8" fillId="0" borderId="12" xfId="65" applyFont="1" applyBorder="1" applyAlignment="1">
      <alignment horizontal="center" vertical="center" wrapText="1" shrinkToFit="1"/>
      <protection/>
    </xf>
    <xf numFmtId="0" fontId="80" fillId="0" borderId="13" xfId="65" applyFont="1" applyBorder="1" applyAlignment="1">
      <alignment horizontal="center" vertical="center" wrapText="1"/>
      <protection/>
    </xf>
    <xf numFmtId="0" fontId="80" fillId="0" borderId="14" xfId="65" applyFont="1" applyBorder="1" applyAlignment="1">
      <alignment horizontal="center" vertical="center" wrapText="1"/>
      <protection/>
    </xf>
    <xf numFmtId="0" fontId="8" fillId="0" borderId="15" xfId="65" applyFont="1" applyBorder="1" applyAlignment="1">
      <alignment horizontal="center" vertical="center" wrapText="1" shrinkToFit="1"/>
      <protection/>
    </xf>
    <xf numFmtId="0" fontId="79" fillId="0" borderId="11" xfId="65" applyFont="1" applyBorder="1" applyAlignment="1">
      <alignment horizontal="center" vertical="center" wrapText="1"/>
      <protection/>
    </xf>
    <xf numFmtId="0" fontId="8" fillId="0" borderId="16" xfId="65" applyFont="1" applyBorder="1" applyAlignment="1">
      <alignment horizontal="center" vertical="center" wrapText="1" shrinkToFit="1"/>
      <protection/>
    </xf>
    <xf numFmtId="0" fontId="8" fillId="0" borderId="11" xfId="65" applyFont="1" applyBorder="1" applyAlignment="1">
      <alignment horizontal="center" vertical="center" wrapText="1" shrinkToFit="1"/>
      <protection/>
    </xf>
    <xf numFmtId="10" fontId="8" fillId="33" borderId="11" xfId="65" applyNumberFormat="1" applyFont="1" applyFill="1" applyBorder="1" applyAlignment="1">
      <alignment horizontal="center" vertical="center" wrapText="1" shrinkToFit="1"/>
      <protection/>
    </xf>
    <xf numFmtId="0" fontId="8" fillId="33" borderId="11" xfId="65" applyFont="1" applyFill="1" applyBorder="1" applyAlignment="1">
      <alignment horizontal="center" vertical="center" wrapText="1" shrinkToFit="1"/>
      <protection/>
    </xf>
    <xf numFmtId="0" fontId="81" fillId="0" borderId="11" xfId="65" applyFont="1" applyFill="1" applyBorder="1" applyAlignment="1">
      <alignment horizontal="center" vertical="center" wrapText="1"/>
      <protection/>
    </xf>
    <xf numFmtId="0" fontId="8" fillId="0" borderId="11" xfId="65" applyFont="1" applyBorder="1" applyAlignment="1">
      <alignment horizontal="left" vertical="center" wrapText="1" shrinkToFit="1"/>
      <protection/>
    </xf>
    <xf numFmtId="0" fontId="8" fillId="0" borderId="13" xfId="65" applyFont="1" applyBorder="1" applyAlignment="1">
      <alignment horizontal="left" vertical="center" wrapText="1"/>
      <protection/>
    </xf>
    <xf numFmtId="0" fontId="8" fillId="0" borderId="17" xfId="65" applyFont="1" applyBorder="1" applyAlignment="1">
      <alignment horizontal="left" vertical="center" wrapText="1"/>
      <protection/>
    </xf>
    <xf numFmtId="0" fontId="8" fillId="0" borderId="14" xfId="65" applyFont="1" applyBorder="1" applyAlignment="1">
      <alignment horizontal="left" vertical="center" wrapText="1"/>
      <protection/>
    </xf>
    <xf numFmtId="0" fontId="82" fillId="0" borderId="0" xfId="65" applyFont="1">
      <alignment vertical="center"/>
      <protection/>
    </xf>
    <xf numFmtId="0" fontId="8" fillId="0" borderId="0" xfId="65" applyFont="1" applyBorder="1" applyAlignment="1">
      <alignment horizontal="left" vertical="center" shrinkToFit="1"/>
      <protection/>
    </xf>
    <xf numFmtId="0" fontId="83" fillId="0" borderId="0" xfId="65" applyFont="1" applyFill="1" applyBorder="1" applyAlignment="1">
      <alignment horizontal="left" vertical="center"/>
      <protection/>
    </xf>
    <xf numFmtId="31" fontId="8" fillId="0" borderId="18" xfId="65" applyNumberFormat="1" applyFont="1" applyBorder="1" applyAlignment="1">
      <alignment horizontal="left" vertical="center" shrinkToFit="1"/>
      <protection/>
    </xf>
    <xf numFmtId="0" fontId="8" fillId="0" borderId="18" xfId="65" applyFont="1" applyBorder="1" applyAlignment="1">
      <alignment horizontal="left" vertical="center" shrinkToFit="1"/>
      <protection/>
    </xf>
    <xf numFmtId="0" fontId="82" fillId="0" borderId="0" xfId="65" applyFont="1" applyBorder="1" applyAlignment="1">
      <alignment horizontal="left" vertical="center"/>
      <protection/>
    </xf>
    <xf numFmtId="0" fontId="12" fillId="0" borderId="0" xfId="65" applyFont="1" applyAlignment="1">
      <alignment vertical="center" wrapText="1"/>
      <protection/>
    </xf>
    <xf numFmtId="0" fontId="4"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32"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7" fillId="0" borderId="11" xfId="0" applyFont="1" applyFill="1" applyBorder="1" applyAlignment="1">
      <alignment vertical="center" wrapText="1"/>
    </xf>
    <xf numFmtId="0" fontId="1" fillId="0" borderId="11" xfId="0" applyFont="1" applyFill="1" applyBorder="1" applyAlignment="1">
      <alignment vertical="center" wrapText="1"/>
    </xf>
    <xf numFmtId="0" fontId="7" fillId="0" borderId="3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22" xfId="0" applyFont="1" applyFill="1" applyBorder="1" applyAlignment="1">
      <alignment horizontal="center" vertical="center"/>
    </xf>
    <xf numFmtId="0" fontId="7"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1" xfId="0" applyFont="1" applyFill="1" applyBorder="1" applyAlignment="1">
      <alignment horizontal="center" vertical="center"/>
    </xf>
    <xf numFmtId="0" fontId="7" fillId="0" borderId="3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14" xfId="0" applyFont="1" applyFill="1" applyBorder="1" applyAlignment="1">
      <alignment horizontal="center" vertical="center" wrapText="1"/>
    </xf>
    <xf numFmtId="179" fontId="15" fillId="0" borderId="11" xfId="0" applyNumberFormat="1" applyFont="1" applyFill="1" applyBorder="1" applyAlignment="1">
      <alignment vertical="center"/>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34" borderId="11"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19" xfId="0" applyFont="1" applyFill="1" applyBorder="1" applyAlignment="1">
      <alignment horizontal="center" vertical="center"/>
    </xf>
    <xf numFmtId="0" fontId="7" fillId="0" borderId="4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3" fillId="0" borderId="4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 fillId="0" borderId="43" xfId="0" applyFont="1" applyFill="1" applyBorder="1" applyAlignment="1">
      <alignment horizontal="left" vertical="center" wrapText="1"/>
    </xf>
    <xf numFmtId="49" fontId="15" fillId="0" borderId="11" xfId="0" applyNumberFormat="1" applyFont="1" applyFill="1" applyBorder="1" applyAlignment="1">
      <alignment horizontal="left" vertical="center" wrapText="1"/>
    </xf>
    <xf numFmtId="9" fontId="10" fillId="0" borderId="11" xfId="25" applyFont="1" applyFill="1" applyBorder="1" applyAlignment="1">
      <alignment horizontal="center" vertical="center" wrapText="1"/>
      <protection/>
    </xf>
    <xf numFmtId="0" fontId="84" fillId="0" borderId="0" xfId="0" applyFont="1" applyFill="1" applyAlignment="1">
      <alignment horizontal="center" vertical="center" wrapText="1"/>
    </xf>
    <xf numFmtId="0" fontId="1" fillId="0" borderId="0" xfId="0" applyFont="1" applyBorder="1" applyAlignment="1">
      <alignment vertical="center"/>
    </xf>
    <xf numFmtId="0" fontId="14" fillId="0" borderId="17"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10" fontId="8"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15" fillId="0" borderId="11" xfId="0" applyFont="1" applyFill="1" applyBorder="1" applyAlignment="1">
      <alignment vertical="center" wrapText="1"/>
    </xf>
    <xf numFmtId="10" fontId="22" fillId="33" borderId="11" xfId="0" applyNumberFormat="1" applyFont="1" applyFill="1" applyBorder="1" applyAlignment="1">
      <alignment vertical="center" wrapText="1"/>
    </xf>
    <xf numFmtId="10" fontId="15" fillId="33"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xf>
    <xf numFmtId="0" fontId="1" fillId="0" borderId="44" xfId="0" applyFont="1" applyFill="1" applyBorder="1" applyAlignment="1">
      <alignment horizontal="center" vertical="center"/>
    </xf>
    <xf numFmtId="0" fontId="1" fillId="33" borderId="11"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22" fillId="0" borderId="11" xfId="0" applyNumberFormat="1" applyFont="1" applyFill="1" applyBorder="1" applyAlignment="1">
      <alignment horizontal="left" vertical="center" wrapText="1"/>
    </xf>
    <xf numFmtId="9" fontId="14" fillId="0" borderId="11" xfId="25" applyNumberFormat="1" applyFont="1" applyFill="1" applyBorder="1" applyAlignment="1">
      <alignment horizontal="center" vertical="center" wrapText="1"/>
      <protection/>
    </xf>
    <xf numFmtId="9" fontId="14" fillId="0" borderId="11" xfId="25" applyFont="1" applyFill="1" applyBorder="1" applyAlignment="1">
      <alignment horizontal="center" vertical="center" wrapText="1"/>
      <protection/>
    </xf>
    <xf numFmtId="0" fontId="22" fillId="0" borderId="11" xfId="0" applyFont="1" applyFill="1" applyBorder="1" applyAlignment="1">
      <alignment horizontal="left" vertical="center" wrapText="1"/>
    </xf>
    <xf numFmtId="9" fontId="10" fillId="0" borderId="11" xfId="25" applyNumberFormat="1" applyFont="1" applyFill="1" applyBorder="1" applyAlignment="1">
      <alignment horizontal="center" vertical="center" wrapText="1"/>
      <protection/>
    </xf>
    <xf numFmtId="49" fontId="10" fillId="0" borderId="11" xfId="0"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 fillId="0" borderId="48" xfId="0" applyFont="1" applyFill="1" applyBorder="1" applyAlignment="1">
      <alignment horizontal="left" vertical="center" wrapText="1"/>
    </xf>
    <xf numFmtId="0" fontId="14" fillId="0" borderId="48"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3" fillId="0" borderId="48" xfId="0" applyFont="1" applyFill="1" applyBorder="1" applyAlignment="1">
      <alignment horizontal="center" vertical="center" wrapText="1"/>
    </xf>
    <xf numFmtId="9" fontId="13" fillId="0" borderId="17" xfId="0" applyNumberFormat="1" applyFont="1" applyFill="1" applyBorder="1" applyAlignment="1">
      <alignment horizontal="center" vertical="center" wrapText="1"/>
    </xf>
    <xf numFmtId="0" fontId="1" fillId="0" borderId="47" xfId="0" applyFont="1" applyFill="1" applyBorder="1" applyAlignment="1">
      <alignment horizontal="center" vertical="center"/>
    </xf>
    <xf numFmtId="0" fontId="1" fillId="0" borderId="49"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 fillId="34" borderId="49"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8" fillId="0" borderId="50" xfId="0" applyFont="1" applyFill="1" applyBorder="1" applyAlignment="1">
      <alignment vertical="center"/>
    </xf>
    <xf numFmtId="0" fontId="14" fillId="0" borderId="4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21" fillId="34" borderId="38" xfId="0" applyFont="1" applyFill="1" applyBorder="1" applyAlignment="1">
      <alignment horizontal="center" vertical="center" wrapText="1"/>
    </xf>
    <xf numFmtId="0" fontId="21" fillId="34" borderId="52" xfId="0" applyFont="1" applyFill="1" applyBorder="1" applyAlignment="1">
      <alignment horizontal="center" vertical="center" wrapText="1"/>
    </xf>
    <xf numFmtId="0" fontId="1" fillId="0" borderId="53" xfId="0" applyFont="1" applyFill="1" applyBorder="1" applyAlignment="1">
      <alignment horizontal="center" vertical="center"/>
    </xf>
    <xf numFmtId="0" fontId="1" fillId="0" borderId="54" xfId="0" applyFont="1" applyFill="1" applyBorder="1" applyAlignment="1">
      <alignment horizontal="center" vertical="center"/>
    </xf>
    <xf numFmtId="0" fontId="10" fillId="34" borderId="55"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46"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7" fillId="0" borderId="42" xfId="0" applyFont="1" applyFill="1" applyBorder="1" applyAlignment="1">
      <alignment horizontal="center" vertical="center"/>
    </xf>
    <xf numFmtId="0" fontId="12" fillId="0" borderId="57" xfId="0" applyFont="1" applyFill="1" applyBorder="1" applyAlignment="1">
      <alignment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 fillId="34" borderId="26" xfId="0" applyFont="1" applyFill="1" applyBorder="1" applyAlignment="1">
      <alignment horizontal="left" vertical="top" wrapText="1"/>
    </xf>
    <xf numFmtId="0" fontId="1" fillId="34" borderId="18" xfId="0" applyFont="1" applyFill="1" applyBorder="1" applyAlignment="1">
      <alignment horizontal="left" vertical="top" wrapText="1"/>
    </xf>
    <xf numFmtId="0" fontId="12" fillId="0" borderId="58" xfId="0" applyFont="1" applyFill="1" applyBorder="1" applyAlignment="1">
      <alignment vertical="center"/>
    </xf>
    <xf numFmtId="0" fontId="1" fillId="34" borderId="40"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35" xfId="0" applyFont="1" applyFill="1" applyBorder="1" applyAlignment="1">
      <alignment horizontal="left" vertical="center" wrapText="1"/>
    </xf>
    <xf numFmtId="0" fontId="1" fillId="34" borderId="36" xfId="0" applyFont="1" applyFill="1" applyBorder="1" applyAlignment="1">
      <alignment horizontal="left" vertical="center" wrapText="1"/>
    </xf>
    <xf numFmtId="0" fontId="10" fillId="34" borderId="57" xfId="0" applyFont="1" applyFill="1" applyBorder="1" applyAlignment="1">
      <alignment horizontal="center" vertical="center" wrapText="1"/>
    </xf>
    <xf numFmtId="0" fontId="1" fillId="34" borderId="31" xfId="0" applyFont="1" applyFill="1" applyBorder="1" applyAlignment="1">
      <alignment horizontal="center" wrapText="1"/>
    </xf>
    <xf numFmtId="0" fontId="1" fillId="34" borderId="0" xfId="0" applyFont="1" applyFill="1" applyBorder="1" applyAlignment="1">
      <alignment horizontal="center" wrapText="1"/>
    </xf>
    <xf numFmtId="0" fontId="1" fillId="34" borderId="31" xfId="0" applyFont="1" applyFill="1" applyBorder="1" applyAlignment="1">
      <alignment horizontal="left" vertical="top" wrapText="1"/>
    </xf>
    <xf numFmtId="0" fontId="1" fillId="34" borderId="0" xfId="0" applyFont="1" applyFill="1" applyBorder="1" applyAlignment="1">
      <alignment horizontal="left" vertical="top" wrapText="1"/>
    </xf>
    <xf numFmtId="0" fontId="10" fillId="34" borderId="58" xfId="0" applyFont="1" applyFill="1" applyBorder="1" applyAlignment="1">
      <alignment horizontal="center" vertical="center" wrapText="1"/>
    </xf>
    <xf numFmtId="0" fontId="1" fillId="34" borderId="35" xfId="0" applyFont="1" applyFill="1" applyBorder="1" applyAlignment="1">
      <alignment horizontal="center" vertical="top" wrapText="1"/>
    </xf>
    <xf numFmtId="0" fontId="1" fillId="34" borderId="36" xfId="0" applyFont="1" applyFill="1" applyBorder="1" applyAlignment="1">
      <alignment horizontal="center" vertical="top" wrapText="1"/>
    </xf>
    <xf numFmtId="0" fontId="7" fillId="0" borderId="51" xfId="0" applyFont="1" applyFill="1" applyBorder="1" applyAlignment="1">
      <alignment horizontal="center" vertical="center"/>
    </xf>
    <xf numFmtId="0" fontId="1" fillId="34" borderId="40" xfId="0" applyFont="1" applyFill="1" applyBorder="1" applyAlignment="1">
      <alignment horizontal="center" vertical="top" wrapText="1"/>
    </xf>
    <xf numFmtId="0" fontId="1" fillId="34" borderId="19" xfId="0" applyFont="1" applyFill="1" applyBorder="1" applyAlignment="1">
      <alignment horizontal="center" vertical="top" wrapText="1"/>
    </xf>
    <xf numFmtId="0" fontId="7" fillId="0" borderId="36" xfId="0" applyFont="1" applyFill="1" applyBorder="1" applyAlignment="1">
      <alignment vertical="center"/>
    </xf>
    <xf numFmtId="0" fontId="1" fillId="0" borderId="36" xfId="0" applyFont="1" applyFill="1" applyBorder="1" applyAlignment="1">
      <alignment horizontal="left" vertical="center"/>
    </xf>
    <xf numFmtId="0" fontId="13" fillId="0" borderId="11" xfId="0" applyFont="1" applyFill="1" applyBorder="1" applyAlignment="1">
      <alignment horizontal="center" vertical="center" wrapText="1" shrinkToFit="1"/>
    </xf>
    <xf numFmtId="0" fontId="10" fillId="0" borderId="28" xfId="0"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36" xfId="0" applyFont="1" applyFill="1" applyBorder="1" applyAlignment="1">
      <alignment vertical="center"/>
    </xf>
    <xf numFmtId="179" fontId="10" fillId="33" borderId="16" xfId="0" applyNumberFormat="1" applyFont="1" applyFill="1" applyBorder="1" applyAlignment="1">
      <alignment horizontal="center" vertical="center" wrapText="1"/>
    </xf>
    <xf numFmtId="179" fontId="10" fillId="33" borderId="59" xfId="0" applyNumberFormat="1" applyFont="1" applyFill="1" applyBorder="1" applyAlignment="1">
      <alignment horizontal="center" vertical="center" wrapText="1"/>
    </xf>
    <xf numFmtId="0" fontId="1" fillId="0" borderId="60" xfId="0" applyFont="1" applyFill="1" applyBorder="1" applyAlignment="1">
      <alignment horizontal="center" vertical="center"/>
    </xf>
    <xf numFmtId="0" fontId="1" fillId="34" borderId="47"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 fillId="34" borderId="61" xfId="0" applyFont="1" applyFill="1" applyBorder="1" applyAlignment="1">
      <alignment horizontal="left" vertical="top" wrapText="1"/>
    </xf>
    <xf numFmtId="0" fontId="1" fillId="34" borderId="62" xfId="0" applyFont="1" applyFill="1" applyBorder="1" applyAlignment="1">
      <alignment horizontal="center" vertical="center" wrapText="1"/>
    </xf>
    <xf numFmtId="0" fontId="1" fillId="34" borderId="63" xfId="0" applyFont="1" applyFill="1" applyBorder="1" applyAlignment="1">
      <alignment horizontal="left" vertical="center" wrapText="1"/>
    </xf>
    <xf numFmtId="0" fontId="1" fillId="34" borderId="64" xfId="0" applyFont="1" applyFill="1" applyBorder="1" applyAlignment="1">
      <alignment horizontal="center" wrapText="1"/>
    </xf>
    <xf numFmtId="0" fontId="1" fillId="34" borderId="64" xfId="0" applyFont="1" applyFill="1" applyBorder="1" applyAlignment="1">
      <alignment horizontal="left" vertical="top" wrapText="1"/>
    </xf>
    <xf numFmtId="0" fontId="1" fillId="34" borderId="63" xfId="0" applyFont="1" applyFill="1" applyBorder="1" applyAlignment="1">
      <alignment horizontal="center" vertical="top" wrapText="1"/>
    </xf>
    <xf numFmtId="0" fontId="1" fillId="34" borderId="62" xfId="0" applyFont="1" applyFill="1" applyBorder="1" applyAlignment="1">
      <alignment horizontal="center" vertical="top" wrapText="1"/>
    </xf>
    <xf numFmtId="0" fontId="0" fillId="0" borderId="0" xfId="0" applyFill="1" applyAlignment="1">
      <alignment/>
    </xf>
    <xf numFmtId="0" fontId="23" fillId="0" borderId="0" xfId="64" applyFont="1" applyFill="1">
      <alignment/>
      <protection/>
    </xf>
    <xf numFmtId="0" fontId="12" fillId="0" borderId="0" xfId="64" applyFont="1" applyFill="1">
      <alignment/>
      <protection/>
    </xf>
    <xf numFmtId="0" fontId="24" fillId="0" borderId="0" xfId="37" applyFont="1" applyFill="1" applyAlignment="1">
      <alignment vertical="center"/>
      <protection/>
    </xf>
    <xf numFmtId="0" fontId="25" fillId="0" borderId="0" xfId="0" applyFont="1" applyFill="1" applyAlignment="1">
      <alignment horizontal="center" vertical="center"/>
    </xf>
    <xf numFmtId="0" fontId="26" fillId="0" borderId="0" xfId="0" applyFont="1" applyFill="1" applyAlignment="1">
      <alignment/>
    </xf>
    <xf numFmtId="0" fontId="26" fillId="0" borderId="0" xfId="0" applyFont="1" applyFill="1" applyAlignment="1">
      <alignment horizontal="center"/>
    </xf>
    <xf numFmtId="0" fontId="27" fillId="0" borderId="11" xfId="0" applyFont="1" applyFill="1" applyBorder="1" applyAlignment="1">
      <alignment horizontal="center" vertical="center"/>
    </xf>
    <xf numFmtId="0" fontId="27" fillId="0" borderId="11" xfId="0" applyFont="1" applyFill="1" applyBorder="1" applyAlignment="1">
      <alignment horizontal="center"/>
    </xf>
    <xf numFmtId="0" fontId="0" fillId="0" borderId="11" xfId="0" applyFill="1" applyBorder="1" applyAlignment="1">
      <alignment/>
    </xf>
    <xf numFmtId="0" fontId="26" fillId="0" borderId="0" xfId="0" applyFont="1" applyFill="1" applyAlignment="1">
      <alignment horizontal="right"/>
    </xf>
    <xf numFmtId="0" fontId="25" fillId="0" borderId="0" xfId="0" applyFont="1" applyFill="1" applyAlignment="1">
      <alignment horizontal="center"/>
    </xf>
    <xf numFmtId="0" fontId="26" fillId="0" borderId="0" xfId="0" applyFont="1" applyFill="1" applyAlignment="1">
      <alignment horizontal="left"/>
    </xf>
    <xf numFmtId="0" fontId="28" fillId="0" borderId="65"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7" xfId="0" applyFont="1" applyFill="1" applyBorder="1" applyAlignment="1">
      <alignment horizontal="left" vertical="center"/>
    </xf>
    <xf numFmtId="0" fontId="28" fillId="0" borderId="11" xfId="0" applyFont="1" applyFill="1" applyBorder="1" applyAlignment="1">
      <alignment horizontal="center" vertical="center"/>
    </xf>
    <xf numFmtId="0" fontId="28" fillId="0" borderId="68" xfId="0" applyFont="1" applyFill="1" applyBorder="1" applyAlignment="1">
      <alignment horizontal="center" vertical="center"/>
    </xf>
    <xf numFmtId="0" fontId="28" fillId="0" borderId="68" xfId="0" applyFont="1" applyFill="1" applyBorder="1" applyAlignment="1">
      <alignment horizontal="left" vertical="center"/>
    </xf>
    <xf numFmtId="0" fontId="28" fillId="0" borderId="68" xfId="0" applyFont="1" applyFill="1" applyBorder="1" applyAlignment="1">
      <alignment horizontal="right" vertical="center" shrinkToFit="1"/>
    </xf>
    <xf numFmtId="14" fontId="28" fillId="0" borderId="68" xfId="0" applyNumberFormat="1" applyFont="1" applyFill="1" applyBorder="1" applyAlignment="1">
      <alignment horizontal="center" vertical="center" shrinkToFit="1"/>
    </xf>
    <xf numFmtId="0" fontId="28" fillId="0" borderId="69" xfId="0" applyFont="1" applyFill="1" applyBorder="1" applyAlignment="1">
      <alignment horizontal="right" vertical="center" shrinkToFit="1"/>
    </xf>
    <xf numFmtId="0" fontId="28" fillId="0" borderId="70" xfId="0" applyFont="1" applyFill="1" applyBorder="1" applyAlignment="1">
      <alignment horizontal="left" vertical="center"/>
    </xf>
    <xf numFmtId="0" fontId="28" fillId="0" borderId="11" xfId="0" applyFont="1" applyFill="1" applyBorder="1" applyAlignment="1">
      <alignment horizontal="right" vertical="center" shrinkToFit="1"/>
    </xf>
    <xf numFmtId="0" fontId="28" fillId="0" borderId="71" xfId="0" applyFont="1" applyFill="1" applyBorder="1" applyAlignment="1">
      <alignment horizontal="left" vertical="center"/>
    </xf>
    <xf numFmtId="0" fontId="28" fillId="0" borderId="72" xfId="0" applyFont="1" applyFill="1" applyBorder="1" applyAlignment="1">
      <alignment horizontal="left" vertical="center"/>
    </xf>
    <xf numFmtId="0" fontId="28" fillId="0" borderId="13" xfId="0" applyFont="1" applyFill="1" applyBorder="1" applyAlignment="1">
      <alignment horizontal="center" vertical="center"/>
    </xf>
    <xf numFmtId="14" fontId="28" fillId="0" borderId="11" xfId="0" applyNumberFormat="1" applyFont="1" applyFill="1" applyBorder="1" applyAlignment="1">
      <alignment horizontal="center" vertical="center" shrinkToFit="1"/>
    </xf>
    <xf numFmtId="0" fontId="0" fillId="0" borderId="13" xfId="0" applyFill="1" applyBorder="1" applyAlignment="1">
      <alignment horizontal="center"/>
    </xf>
    <xf numFmtId="0" fontId="28" fillId="0" borderId="73" xfId="0" applyFont="1" applyFill="1" applyBorder="1" applyAlignment="1">
      <alignment horizontal="left" vertical="center"/>
    </xf>
    <xf numFmtId="0" fontId="28" fillId="0" borderId="11" xfId="0" applyFont="1" applyFill="1" applyBorder="1" applyAlignment="1">
      <alignment horizontal="left" vertical="center"/>
    </xf>
    <xf numFmtId="0" fontId="23" fillId="0" borderId="0" xfId="0" applyFont="1" applyFill="1" applyBorder="1" applyAlignment="1">
      <alignment horizontal="left" vertical="center"/>
    </xf>
    <xf numFmtId="0" fontId="28" fillId="0" borderId="65" xfId="0" applyFont="1" applyFill="1" applyBorder="1" applyAlignment="1">
      <alignment horizontal="center" vertical="center" wrapText="1" shrinkToFit="1"/>
    </xf>
    <xf numFmtId="0" fontId="28" fillId="0" borderId="66" xfId="0" applyFont="1" applyFill="1" applyBorder="1" applyAlignment="1">
      <alignment horizontal="center" vertical="center" wrapText="1" shrinkToFit="1"/>
    </xf>
    <xf numFmtId="0" fontId="28" fillId="0" borderId="74" xfId="0" applyFont="1" applyFill="1" applyBorder="1" applyAlignment="1">
      <alignment horizontal="center" vertical="center" wrapText="1" shrinkToFit="1"/>
    </xf>
    <xf numFmtId="0" fontId="28" fillId="0" borderId="67" xfId="0" applyFont="1" applyFill="1" applyBorder="1" applyAlignment="1">
      <alignment horizontal="center" vertical="center" wrapText="1" shrinkToFit="1"/>
    </xf>
    <xf numFmtId="0" fontId="28" fillId="0" borderId="68" xfId="0" applyFont="1" applyFill="1" applyBorder="1" applyAlignment="1">
      <alignment horizontal="center" vertical="center" wrapText="1" shrinkToFit="1"/>
    </xf>
    <xf numFmtId="0" fontId="28" fillId="0" borderId="75" xfId="0" applyFont="1" applyFill="1" applyBorder="1" applyAlignment="1">
      <alignment horizontal="center" vertical="center" wrapText="1" shrinkToFit="1"/>
    </xf>
    <xf numFmtId="0" fontId="28" fillId="0" borderId="76" xfId="0" applyFont="1" applyFill="1" applyBorder="1" applyAlignment="1">
      <alignment horizontal="center" vertical="center" wrapText="1" shrinkToFit="1"/>
    </xf>
    <xf numFmtId="0" fontId="28" fillId="0" borderId="77" xfId="0" applyFont="1" applyFill="1" applyBorder="1" applyAlignment="1">
      <alignment horizontal="center" vertical="center" wrapText="1" shrinkToFit="1"/>
    </xf>
    <xf numFmtId="0" fontId="28" fillId="0" borderId="68" xfId="0" applyFont="1" applyFill="1" applyBorder="1" applyAlignment="1">
      <alignment horizontal="center" vertical="center" shrinkToFit="1"/>
    </xf>
    <xf numFmtId="4" fontId="28" fillId="0" borderId="78" xfId="0" applyNumberFormat="1" applyFont="1" applyFill="1" applyBorder="1" applyAlignment="1">
      <alignment horizontal="right" vertical="center" shrinkToFit="1"/>
    </xf>
    <xf numFmtId="0" fontId="13" fillId="35" borderId="79" xfId="0" applyFont="1" applyFill="1" applyBorder="1" applyAlignment="1">
      <alignment horizontal="left" vertical="center" shrinkToFit="1"/>
    </xf>
    <xf numFmtId="0" fontId="1" fillId="0" borderId="80" xfId="0" applyFont="1" applyFill="1" applyBorder="1" applyAlignment="1">
      <alignment horizontal="left" vertical="center" shrinkToFit="1"/>
    </xf>
    <xf numFmtId="0" fontId="13" fillId="35" borderId="81" xfId="0" applyFont="1" applyFill="1" applyBorder="1" applyAlignment="1">
      <alignment horizontal="left" vertical="center" shrinkToFit="1"/>
    </xf>
    <xf numFmtId="0" fontId="0" fillId="0" borderId="11" xfId="0" applyFill="1" applyBorder="1" applyAlignment="1">
      <alignment/>
    </xf>
    <xf numFmtId="0" fontId="26" fillId="0" borderId="11" xfId="0" applyFont="1" applyFill="1" applyBorder="1" applyAlignment="1">
      <alignment horizontal="center"/>
    </xf>
    <xf numFmtId="0" fontId="1" fillId="34" borderId="82" xfId="0" applyFont="1" applyFill="1" applyBorder="1" applyAlignment="1">
      <alignment horizontal="left" vertical="center" shrinkToFit="1"/>
    </xf>
    <xf numFmtId="0" fontId="1" fillId="0" borderId="83" xfId="0" applyFont="1" applyFill="1" applyBorder="1" applyAlignment="1">
      <alignment horizontal="left" vertical="center" shrinkToFit="1"/>
    </xf>
    <xf numFmtId="0" fontId="1" fillId="36" borderId="84" xfId="0" applyFont="1" applyFill="1" applyBorder="1" applyAlignment="1">
      <alignment horizontal="left" vertical="center" shrinkToFit="1"/>
    </xf>
    <xf numFmtId="179" fontId="0" fillId="0" borderId="0" xfId="0" applyNumberFormat="1" applyFill="1" applyAlignment="1">
      <alignment/>
    </xf>
    <xf numFmtId="0" fontId="29" fillId="0" borderId="0" xfId="0" applyFont="1" applyFill="1" applyBorder="1" applyAlignment="1">
      <alignment horizontal="center" vertical="center"/>
    </xf>
    <xf numFmtId="179" fontId="29" fillId="0" borderId="0" xfId="0" applyNumberFormat="1" applyFont="1" applyFill="1" applyBorder="1" applyAlignment="1">
      <alignment horizontal="center" vertical="center"/>
    </xf>
    <xf numFmtId="0" fontId="30" fillId="0" borderId="85" xfId="0" applyFont="1" applyFill="1" applyBorder="1" applyAlignment="1">
      <alignment horizontal="left" vertical="center"/>
    </xf>
    <xf numFmtId="0" fontId="0" fillId="0" borderId="0" xfId="0" applyFill="1" applyAlignment="1">
      <alignment horizontal="right"/>
    </xf>
    <xf numFmtId="0" fontId="30" fillId="0" borderId="85" xfId="0" applyFont="1" applyFill="1" applyBorder="1" applyAlignment="1">
      <alignment horizontal="right" vertical="center"/>
    </xf>
    <xf numFmtId="179" fontId="28" fillId="0" borderId="86" xfId="0" applyNumberFormat="1" applyFont="1" applyFill="1" applyBorder="1" applyAlignment="1">
      <alignment horizontal="center" vertical="center"/>
    </xf>
    <xf numFmtId="0" fontId="28" fillId="0" borderId="67" xfId="0" applyFont="1" applyFill="1" applyBorder="1" applyAlignment="1">
      <alignment horizontal="center" vertical="center" wrapText="1"/>
    </xf>
    <xf numFmtId="179" fontId="28" fillId="0" borderId="70" xfId="0" applyNumberFormat="1" applyFont="1" applyFill="1" applyBorder="1" applyAlignment="1">
      <alignment horizontal="center" vertical="center"/>
    </xf>
    <xf numFmtId="0" fontId="0" fillId="0" borderId="11" xfId="0" applyFill="1" applyBorder="1" applyAlignment="1">
      <alignment horizontal="center" vertical="center"/>
    </xf>
    <xf numFmtId="179" fontId="28" fillId="0" borderId="71" xfId="0" applyNumberFormat="1" applyFont="1" applyFill="1" applyBorder="1" applyAlignment="1">
      <alignment horizontal="center" vertical="center"/>
    </xf>
    <xf numFmtId="0" fontId="0" fillId="0" borderId="12" xfId="0" applyFill="1" applyBorder="1" applyAlignment="1">
      <alignment horizontal="center" vertical="center"/>
    </xf>
    <xf numFmtId="0" fontId="28" fillId="0" borderId="67" xfId="0" applyFont="1" applyFill="1" applyBorder="1" applyAlignment="1">
      <alignment horizontal="center" vertical="center"/>
    </xf>
    <xf numFmtId="0" fontId="28" fillId="0" borderId="70" xfId="0" applyFont="1" applyFill="1" applyBorder="1" applyAlignment="1">
      <alignment horizontal="center" vertical="center"/>
    </xf>
    <xf numFmtId="179" fontId="28" fillId="0" borderId="11" xfId="0" applyNumberFormat="1" applyFont="1" applyFill="1" applyBorder="1" applyAlignment="1">
      <alignment horizontal="right" vertical="center" shrinkToFit="1"/>
    </xf>
    <xf numFmtId="179" fontId="0" fillId="0" borderId="11" xfId="0" applyNumberFormat="1" applyFill="1" applyBorder="1" applyAlignment="1">
      <alignment/>
    </xf>
    <xf numFmtId="0" fontId="1" fillId="0" borderId="11"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179" fontId="28" fillId="0" borderId="68" xfId="0" applyNumberFormat="1" applyFont="1" applyFill="1" applyBorder="1" applyAlignment="1">
      <alignment horizontal="right" vertical="center"/>
    </xf>
    <xf numFmtId="0" fontId="7" fillId="0" borderId="0" xfId="64" applyFont="1" applyFill="1">
      <alignment/>
      <protection/>
    </xf>
    <xf numFmtId="0" fontId="31" fillId="0" borderId="0" xfId="64" applyFont="1" applyFill="1" applyAlignment="1">
      <alignment horizontal="center"/>
      <protection/>
    </xf>
    <xf numFmtId="0" fontId="12" fillId="0" borderId="0" xfId="37" applyFont="1" applyFill="1" applyBorder="1" applyAlignment="1">
      <alignment vertical="center"/>
      <protection/>
    </xf>
    <xf numFmtId="0" fontId="12" fillId="0" borderId="0" xfId="37" applyFont="1" applyFill="1" applyBorder="1" applyAlignment="1">
      <alignment horizontal="right" vertical="center"/>
      <protection/>
    </xf>
    <xf numFmtId="180" fontId="1" fillId="0" borderId="0" xfId="0" applyNumberFormat="1" applyFont="1" applyFill="1" applyBorder="1" applyAlignment="1" applyProtection="1">
      <alignment horizontal="right" vertical="center"/>
      <protection/>
    </xf>
    <xf numFmtId="0" fontId="28" fillId="0" borderId="87" xfId="0" applyFont="1" applyFill="1" applyBorder="1" applyAlignment="1">
      <alignment horizontal="center" vertical="center" wrapText="1" shrinkToFit="1"/>
    </xf>
    <xf numFmtId="179" fontId="28" fillId="0" borderId="78" xfId="0" applyNumberFormat="1" applyFont="1" applyFill="1" applyBorder="1" applyAlignment="1">
      <alignment horizontal="right" vertical="center" shrinkToFit="1"/>
    </xf>
    <xf numFmtId="179" fontId="28" fillId="0" borderId="88" xfId="0" applyNumberFormat="1" applyFont="1" applyFill="1" applyBorder="1" applyAlignment="1">
      <alignment horizontal="right" vertical="center" shrinkToFit="1"/>
    </xf>
    <xf numFmtId="179" fontId="0" fillId="0" borderId="11" xfId="0" applyNumberFormat="1" applyFill="1" applyBorder="1" applyAlignment="1">
      <alignment/>
    </xf>
    <xf numFmtId="0" fontId="1" fillId="34" borderId="79" xfId="0" applyFont="1" applyFill="1" applyBorder="1" applyAlignment="1">
      <alignment horizontal="left" vertical="center" shrinkToFit="1"/>
    </xf>
    <xf numFmtId="0" fontId="1" fillId="36" borderId="81" xfId="0" applyFont="1" applyFill="1" applyBorder="1" applyAlignment="1">
      <alignment horizontal="left" vertical="center" shrinkToFit="1"/>
    </xf>
    <xf numFmtId="0" fontId="32" fillId="0" borderId="0" xfId="0" applyFont="1" applyFill="1" applyAlignment="1">
      <alignment/>
    </xf>
    <xf numFmtId="0" fontId="28" fillId="0" borderId="86"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8" fillId="0" borderId="16" xfId="0" applyFont="1" applyFill="1" applyBorder="1" applyAlignment="1">
      <alignment horizontal="center" vertical="center"/>
    </xf>
    <xf numFmtId="0" fontId="28" fillId="0" borderId="70" xfId="0" applyFont="1" applyFill="1" applyBorder="1" applyAlignment="1">
      <alignment horizontal="right" vertical="center" shrinkToFit="1"/>
    </xf>
    <xf numFmtId="0" fontId="33" fillId="0" borderId="67" xfId="0" applyFont="1" applyFill="1" applyBorder="1" applyAlignment="1">
      <alignment horizontal="center" vertical="center"/>
    </xf>
    <xf numFmtId="0" fontId="33" fillId="0" borderId="11" xfId="0" applyFont="1" applyFill="1" applyBorder="1" applyAlignment="1">
      <alignment horizontal="center" vertical="center"/>
    </xf>
    <xf numFmtId="0" fontId="28" fillId="0" borderId="85" xfId="0" applyFont="1" applyFill="1" applyBorder="1" applyAlignment="1">
      <alignment horizontal="left" vertical="center"/>
    </xf>
    <xf numFmtId="0" fontId="0" fillId="0" borderId="16" xfId="0" applyFill="1" applyBorder="1" applyAlignment="1">
      <alignment/>
    </xf>
    <xf numFmtId="0" fontId="33" fillId="0" borderId="70" xfId="0" applyFont="1" applyFill="1" applyBorder="1" applyAlignment="1">
      <alignment horizontal="center" vertical="center"/>
    </xf>
    <xf numFmtId="0" fontId="34" fillId="0" borderId="0" xfId="0" applyFont="1" applyFill="1" applyAlignment="1">
      <alignment/>
    </xf>
    <xf numFmtId="0" fontId="28" fillId="0" borderId="65" xfId="0" applyFont="1" applyFill="1" applyBorder="1" applyAlignment="1">
      <alignment horizontal="center" vertical="center" shrinkToFit="1"/>
    </xf>
    <xf numFmtId="0" fontId="28" fillId="0" borderId="66" xfId="0" applyFont="1" applyFill="1" applyBorder="1" applyAlignment="1">
      <alignment horizontal="center" vertical="center" shrinkToFit="1"/>
    </xf>
    <xf numFmtId="0" fontId="28" fillId="0" borderId="67" xfId="0" applyFont="1" applyFill="1" applyBorder="1" applyAlignment="1">
      <alignment horizontal="center" vertical="center" shrinkToFit="1"/>
    </xf>
    <xf numFmtId="0" fontId="27" fillId="0" borderId="68" xfId="0" applyFont="1" applyFill="1" applyBorder="1" applyAlignment="1">
      <alignment horizontal="center" vertical="center" shrinkToFit="1"/>
    </xf>
    <xf numFmtId="0" fontId="13" fillId="35" borderId="80" xfId="0" applyFont="1" applyFill="1" applyBorder="1" applyAlignment="1">
      <alignment horizontal="left" vertical="center" shrinkToFit="1"/>
    </xf>
    <xf numFmtId="4" fontId="13" fillId="35" borderId="80" xfId="0" applyNumberFormat="1" applyFont="1" applyFill="1" applyBorder="1" applyAlignment="1">
      <alignment horizontal="right" vertical="center" shrinkToFit="1"/>
    </xf>
    <xf numFmtId="0" fontId="1" fillId="36" borderId="80" xfId="0" applyFont="1" applyFill="1" applyBorder="1" applyAlignment="1">
      <alignment horizontal="left" vertical="center" shrinkToFit="1"/>
    </xf>
    <xf numFmtId="4" fontId="1" fillId="37" borderId="80" xfId="0" applyNumberFormat="1" applyFont="1" applyFill="1" applyBorder="1" applyAlignment="1">
      <alignment horizontal="right" vertical="center" shrinkToFit="1"/>
    </xf>
    <xf numFmtId="4" fontId="1" fillId="34" borderId="80" xfId="0" applyNumberFormat="1" applyFont="1" applyFill="1" applyBorder="1" applyAlignment="1">
      <alignment horizontal="right" vertical="center" shrinkToFit="1"/>
    </xf>
    <xf numFmtId="0" fontId="1" fillId="36" borderId="83" xfId="0" applyFont="1" applyFill="1" applyBorder="1" applyAlignment="1">
      <alignment horizontal="left" vertical="center" shrinkToFit="1"/>
    </xf>
    <xf numFmtId="4" fontId="1" fillId="37" borderId="83" xfId="0" applyNumberFormat="1" applyFont="1" applyFill="1" applyBorder="1" applyAlignment="1">
      <alignment horizontal="right" vertical="center" shrinkToFit="1"/>
    </xf>
    <xf numFmtId="4" fontId="1" fillId="34" borderId="83" xfId="0" applyNumberFormat="1" applyFont="1" applyFill="1" applyBorder="1" applyAlignment="1">
      <alignment horizontal="right" vertical="center" shrinkToFit="1"/>
    </xf>
    <xf numFmtId="0" fontId="28" fillId="0" borderId="89" xfId="0" applyFont="1" applyFill="1" applyBorder="1" applyAlignment="1">
      <alignment horizontal="center" vertical="center" wrapText="1" shrinkToFit="1"/>
    </xf>
    <xf numFmtId="0" fontId="28" fillId="0" borderId="89" xfId="0" applyFont="1" applyFill="1" applyBorder="1" applyAlignment="1">
      <alignment horizontal="right" vertical="center" shrinkToFit="1"/>
    </xf>
    <xf numFmtId="4" fontId="13" fillId="35" borderId="90" xfId="0" applyNumberFormat="1" applyFont="1" applyFill="1" applyBorder="1" applyAlignment="1">
      <alignment horizontal="right" vertical="center" shrinkToFit="1"/>
    </xf>
    <xf numFmtId="4" fontId="1" fillId="34" borderId="90" xfId="0" applyNumberFormat="1" applyFont="1" applyFill="1" applyBorder="1" applyAlignment="1">
      <alignment horizontal="right" vertical="center" shrinkToFit="1"/>
    </xf>
    <xf numFmtId="4" fontId="1" fillId="34" borderId="91" xfId="0" applyNumberFormat="1" applyFont="1" applyFill="1" applyBorder="1" applyAlignment="1">
      <alignment horizontal="right" vertical="center" shrinkToFit="1"/>
    </xf>
    <xf numFmtId="179" fontId="27" fillId="0" borderId="68" xfId="0" applyNumberFormat="1" applyFont="1" applyFill="1" applyBorder="1" applyAlignment="1">
      <alignment horizontal="right" vertical="center" shrinkToFit="1"/>
    </xf>
    <xf numFmtId="0" fontId="27" fillId="0" borderId="68" xfId="0" applyFont="1" applyFill="1" applyBorder="1" applyAlignment="1">
      <alignment horizontal="right" vertical="center" shrinkToFit="1"/>
    </xf>
    <xf numFmtId="0" fontId="28" fillId="0" borderId="67" xfId="0" applyFont="1" applyFill="1" applyBorder="1" applyAlignment="1">
      <alignment horizontal="left" vertical="center" shrinkToFit="1"/>
    </xf>
    <xf numFmtId="0" fontId="28" fillId="0" borderId="68" xfId="0" applyFont="1" applyFill="1" applyBorder="1" applyAlignment="1">
      <alignment horizontal="left" vertical="center" shrinkToFit="1"/>
    </xf>
    <xf numFmtId="0" fontId="28" fillId="0" borderId="0" xfId="0" applyFont="1" applyFill="1" applyAlignment="1">
      <alignment/>
    </xf>
    <xf numFmtId="0" fontId="27" fillId="0" borderId="0" xfId="0" applyFont="1" applyFill="1" applyAlignment="1">
      <alignment horizontal="right"/>
    </xf>
    <xf numFmtId="0" fontId="27" fillId="0" borderId="0" xfId="0" applyFont="1" applyFill="1" applyAlignment="1">
      <alignment/>
    </xf>
    <xf numFmtId="0" fontId="33" fillId="0" borderId="68"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04-分类改革-预算表 2"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73</xdr:row>
      <xdr:rowOff>76200</xdr:rowOff>
    </xdr:from>
    <xdr:to>
      <xdr:col>17</xdr:col>
      <xdr:colOff>247650</xdr:colOff>
      <xdr:row>74</xdr:row>
      <xdr:rowOff>152400</xdr:rowOff>
    </xdr:to>
    <xdr:sp>
      <xdr:nvSpPr>
        <xdr:cNvPr id="1" name="Line 38"/>
        <xdr:cNvSpPr>
          <a:spLocks/>
        </xdr:cNvSpPr>
      </xdr:nvSpPr>
      <xdr:spPr>
        <a:xfrm>
          <a:off x="3238500" y="24345900"/>
          <a:ext cx="11430000" cy="238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75</xdr:row>
      <xdr:rowOff>47625</xdr:rowOff>
    </xdr:from>
    <xdr:to>
      <xdr:col>18</xdr:col>
      <xdr:colOff>0</xdr:colOff>
      <xdr:row>78</xdr:row>
      <xdr:rowOff>152400</xdr:rowOff>
    </xdr:to>
    <xdr:sp>
      <xdr:nvSpPr>
        <xdr:cNvPr id="2" name="Line 39"/>
        <xdr:cNvSpPr>
          <a:spLocks/>
        </xdr:cNvSpPr>
      </xdr:nvSpPr>
      <xdr:spPr>
        <a:xfrm>
          <a:off x="3190875" y="24641175"/>
          <a:ext cx="11839575" cy="590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68</xdr:row>
      <xdr:rowOff>38100</xdr:rowOff>
    </xdr:from>
    <xdr:to>
      <xdr:col>17</xdr:col>
      <xdr:colOff>228600</xdr:colOff>
      <xdr:row>73</xdr:row>
      <xdr:rowOff>0</xdr:rowOff>
    </xdr:to>
    <xdr:sp>
      <xdr:nvSpPr>
        <xdr:cNvPr id="3" name="Line 40"/>
        <xdr:cNvSpPr>
          <a:spLocks/>
        </xdr:cNvSpPr>
      </xdr:nvSpPr>
      <xdr:spPr>
        <a:xfrm>
          <a:off x="3228975" y="23498175"/>
          <a:ext cx="11420475" cy="771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68</xdr:row>
      <xdr:rowOff>47625</xdr:rowOff>
    </xdr:from>
    <xdr:to>
      <xdr:col>17</xdr:col>
      <xdr:colOff>276225</xdr:colOff>
      <xdr:row>73</xdr:row>
      <xdr:rowOff>0</xdr:rowOff>
    </xdr:to>
    <xdr:sp>
      <xdr:nvSpPr>
        <xdr:cNvPr id="4" name="Line 41"/>
        <xdr:cNvSpPr>
          <a:spLocks/>
        </xdr:cNvSpPr>
      </xdr:nvSpPr>
      <xdr:spPr>
        <a:xfrm>
          <a:off x="3276600" y="23507700"/>
          <a:ext cx="11420475" cy="7620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143</xdr:row>
      <xdr:rowOff>76200</xdr:rowOff>
    </xdr:from>
    <xdr:to>
      <xdr:col>17</xdr:col>
      <xdr:colOff>247650</xdr:colOff>
      <xdr:row>144</xdr:row>
      <xdr:rowOff>152400</xdr:rowOff>
    </xdr:to>
    <xdr:sp>
      <xdr:nvSpPr>
        <xdr:cNvPr id="5" name="Line 42"/>
        <xdr:cNvSpPr>
          <a:spLocks/>
        </xdr:cNvSpPr>
      </xdr:nvSpPr>
      <xdr:spPr>
        <a:xfrm>
          <a:off x="3238500" y="51530250"/>
          <a:ext cx="11430000" cy="228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145</xdr:row>
      <xdr:rowOff>38100</xdr:rowOff>
    </xdr:from>
    <xdr:to>
      <xdr:col>18</xdr:col>
      <xdr:colOff>0</xdr:colOff>
      <xdr:row>148</xdr:row>
      <xdr:rowOff>152400</xdr:rowOff>
    </xdr:to>
    <xdr:sp>
      <xdr:nvSpPr>
        <xdr:cNvPr id="6" name="Line 43"/>
        <xdr:cNvSpPr>
          <a:spLocks/>
        </xdr:cNvSpPr>
      </xdr:nvSpPr>
      <xdr:spPr>
        <a:xfrm>
          <a:off x="3190875" y="51806475"/>
          <a:ext cx="11839575" cy="5715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138</xdr:row>
      <xdr:rowOff>38100</xdr:rowOff>
    </xdr:from>
    <xdr:to>
      <xdr:col>17</xdr:col>
      <xdr:colOff>228600</xdr:colOff>
      <xdr:row>143</xdr:row>
      <xdr:rowOff>0</xdr:rowOff>
    </xdr:to>
    <xdr:sp>
      <xdr:nvSpPr>
        <xdr:cNvPr id="7" name="Line 44"/>
        <xdr:cNvSpPr>
          <a:spLocks/>
        </xdr:cNvSpPr>
      </xdr:nvSpPr>
      <xdr:spPr>
        <a:xfrm>
          <a:off x="3228975" y="50730150"/>
          <a:ext cx="11420475" cy="7239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95250</xdr:colOff>
      <xdr:row>138</xdr:row>
      <xdr:rowOff>47625</xdr:rowOff>
    </xdr:from>
    <xdr:to>
      <xdr:col>17</xdr:col>
      <xdr:colOff>276225</xdr:colOff>
      <xdr:row>143</xdr:row>
      <xdr:rowOff>0</xdr:rowOff>
    </xdr:to>
    <xdr:sp>
      <xdr:nvSpPr>
        <xdr:cNvPr id="8" name="Line 45"/>
        <xdr:cNvSpPr>
          <a:spLocks/>
        </xdr:cNvSpPr>
      </xdr:nvSpPr>
      <xdr:spPr>
        <a:xfrm>
          <a:off x="3276600" y="50739675"/>
          <a:ext cx="11420475" cy="7143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2"/>
  <sheetViews>
    <sheetView workbookViewId="0" topLeftCell="A1">
      <selection activeCell="C22" sqref="C22"/>
    </sheetView>
  </sheetViews>
  <sheetFormatPr defaultColWidth="9.140625" defaultRowHeight="12.75"/>
  <cols>
    <col min="1" max="1" width="36.140625" style="220" customWidth="1"/>
    <col min="2" max="2" width="10.57421875" style="220" customWidth="1"/>
    <col min="3" max="3" width="35.8515625" style="220" customWidth="1"/>
    <col min="4" max="4" width="9.421875" style="220" customWidth="1"/>
    <col min="5" max="16384" width="9.140625" style="220" customWidth="1"/>
  </cols>
  <sheetData>
    <row r="1" ht="21.75" customHeight="1">
      <c r="A1" s="300" t="s">
        <v>0</v>
      </c>
    </row>
    <row r="2" spans="1:4" ht="27">
      <c r="A2" s="290" t="s">
        <v>1</v>
      </c>
      <c r="B2" s="290"/>
      <c r="C2" s="290"/>
      <c r="D2" s="290"/>
    </row>
    <row r="3" ht="14.25">
      <c r="D3" s="230"/>
    </row>
    <row r="4" spans="1:4" ht="14.25">
      <c r="A4" s="333" t="s">
        <v>2</v>
      </c>
      <c r="B4" s="334"/>
      <c r="C4" s="335"/>
      <c r="D4" s="293" t="s">
        <v>3</v>
      </c>
    </row>
    <row r="5" spans="1:4" ht="15" customHeight="1">
      <c r="A5" s="233" t="s">
        <v>4</v>
      </c>
      <c r="B5" s="234" t="s">
        <v>5</v>
      </c>
      <c r="C5" s="234" t="s">
        <v>6</v>
      </c>
      <c r="D5" s="234" t="s">
        <v>5</v>
      </c>
    </row>
    <row r="6" spans="1:4" ht="15" customHeight="1">
      <c r="A6" s="282" t="s">
        <v>7</v>
      </c>
      <c r="B6" s="237" t="s">
        <v>8</v>
      </c>
      <c r="C6" s="237" t="s">
        <v>9</v>
      </c>
      <c r="D6" s="237" t="s">
        <v>8</v>
      </c>
    </row>
    <row r="7" spans="1:4" ht="15" customHeight="1">
      <c r="A7" s="235" t="s">
        <v>10</v>
      </c>
      <c r="B7" s="239">
        <v>5805.55</v>
      </c>
      <c r="C7" s="238" t="s">
        <v>11</v>
      </c>
      <c r="D7" s="239" t="s">
        <v>5</v>
      </c>
    </row>
    <row r="8" spans="1:4" ht="15" customHeight="1">
      <c r="A8" s="235" t="s">
        <v>12</v>
      </c>
      <c r="B8" s="239">
        <v>1</v>
      </c>
      <c r="C8" s="238" t="s">
        <v>13</v>
      </c>
      <c r="D8" s="239" t="s">
        <v>5</v>
      </c>
    </row>
    <row r="9" spans="1:4" ht="15" customHeight="1">
      <c r="A9" s="235" t="s">
        <v>14</v>
      </c>
      <c r="B9" s="239" t="s">
        <v>5</v>
      </c>
      <c r="C9" s="238" t="s">
        <v>15</v>
      </c>
      <c r="D9" s="239" t="s">
        <v>5</v>
      </c>
    </row>
    <row r="10" spans="1:4" ht="15" customHeight="1">
      <c r="A10" s="235" t="s">
        <v>16</v>
      </c>
      <c r="B10" s="239">
        <v>633.86</v>
      </c>
      <c r="C10" s="238" t="s">
        <v>17</v>
      </c>
      <c r="D10" s="239" t="s">
        <v>5</v>
      </c>
    </row>
    <row r="11" spans="1:4" ht="15" customHeight="1">
      <c r="A11" s="235" t="s">
        <v>18</v>
      </c>
      <c r="B11" s="239" t="s">
        <v>5</v>
      </c>
      <c r="C11" s="238" t="s">
        <v>19</v>
      </c>
      <c r="D11" s="239">
        <v>6448.19</v>
      </c>
    </row>
    <row r="12" spans="1:4" ht="15" customHeight="1">
      <c r="A12" s="235" t="s">
        <v>20</v>
      </c>
      <c r="B12" s="239" t="s">
        <v>5</v>
      </c>
      <c r="C12" s="238" t="s">
        <v>21</v>
      </c>
      <c r="D12" s="239" t="s">
        <v>5</v>
      </c>
    </row>
    <row r="13" spans="1:4" ht="15" customHeight="1">
      <c r="A13" s="235" t="s">
        <v>22</v>
      </c>
      <c r="B13" s="239" t="s">
        <v>5</v>
      </c>
      <c r="C13" s="238" t="s">
        <v>23</v>
      </c>
      <c r="D13" s="239" t="s">
        <v>5</v>
      </c>
    </row>
    <row r="14" spans="1:4" ht="15" customHeight="1">
      <c r="A14" s="235" t="s">
        <v>5</v>
      </c>
      <c r="B14" s="239" t="s">
        <v>5</v>
      </c>
      <c r="C14" s="238" t="s">
        <v>24</v>
      </c>
      <c r="D14" s="239" t="s">
        <v>5</v>
      </c>
    </row>
    <row r="15" spans="1:4" ht="15" customHeight="1">
      <c r="A15" s="235" t="s">
        <v>5</v>
      </c>
      <c r="B15" s="239" t="s">
        <v>5</v>
      </c>
      <c r="C15" s="238" t="s">
        <v>25</v>
      </c>
      <c r="D15" s="239" t="s">
        <v>5</v>
      </c>
    </row>
    <row r="16" spans="1:4" ht="15" customHeight="1">
      <c r="A16" s="235" t="s">
        <v>5</v>
      </c>
      <c r="B16" s="239" t="s">
        <v>5</v>
      </c>
      <c r="C16" s="238" t="s">
        <v>26</v>
      </c>
      <c r="D16" s="239">
        <v>5</v>
      </c>
    </row>
    <row r="17" spans="1:4" ht="15" customHeight="1">
      <c r="A17" s="235" t="s">
        <v>5</v>
      </c>
      <c r="B17" s="239" t="s">
        <v>5</v>
      </c>
      <c r="C17" s="238" t="s">
        <v>27</v>
      </c>
      <c r="D17" s="239" t="s">
        <v>5</v>
      </c>
    </row>
    <row r="18" spans="1:4" ht="15" customHeight="1">
      <c r="A18" s="235" t="s">
        <v>5</v>
      </c>
      <c r="B18" s="239" t="s">
        <v>5</v>
      </c>
      <c r="C18" s="238" t="s">
        <v>28</v>
      </c>
      <c r="D18" s="239" t="s">
        <v>5</v>
      </c>
    </row>
    <row r="19" spans="1:4" ht="15" customHeight="1">
      <c r="A19" s="235" t="s">
        <v>5</v>
      </c>
      <c r="B19" s="239" t="s">
        <v>5</v>
      </c>
      <c r="C19" s="238" t="s">
        <v>29</v>
      </c>
      <c r="D19" s="239" t="s">
        <v>5</v>
      </c>
    </row>
    <row r="20" spans="1:4" ht="15" customHeight="1">
      <c r="A20" s="235" t="s">
        <v>5</v>
      </c>
      <c r="B20" s="239" t="s">
        <v>5</v>
      </c>
      <c r="C20" s="238" t="s">
        <v>30</v>
      </c>
      <c r="D20" s="239" t="s">
        <v>5</v>
      </c>
    </row>
    <row r="21" spans="1:4" ht="15" customHeight="1">
      <c r="A21" s="235" t="s">
        <v>5</v>
      </c>
      <c r="B21" s="239" t="s">
        <v>5</v>
      </c>
      <c r="C21" s="238" t="s">
        <v>31</v>
      </c>
      <c r="D21" s="239" t="s">
        <v>5</v>
      </c>
    </row>
    <row r="22" spans="1:4" ht="15" customHeight="1">
      <c r="A22" s="235" t="s">
        <v>5</v>
      </c>
      <c r="B22" s="239" t="s">
        <v>5</v>
      </c>
      <c r="C22" s="238" t="s">
        <v>32</v>
      </c>
      <c r="D22" s="239" t="s">
        <v>5</v>
      </c>
    </row>
    <row r="23" spans="1:4" ht="15" customHeight="1">
      <c r="A23" s="235" t="s">
        <v>5</v>
      </c>
      <c r="B23" s="239" t="s">
        <v>5</v>
      </c>
      <c r="C23" s="238" t="s">
        <v>33</v>
      </c>
      <c r="D23" s="239" t="s">
        <v>5</v>
      </c>
    </row>
    <row r="24" spans="1:4" ht="15" customHeight="1">
      <c r="A24" s="235" t="s">
        <v>5</v>
      </c>
      <c r="B24" s="239" t="s">
        <v>5</v>
      </c>
      <c r="C24" s="238" t="s">
        <v>34</v>
      </c>
      <c r="D24" s="239" t="s">
        <v>5</v>
      </c>
    </row>
    <row r="25" spans="1:4" ht="15" customHeight="1">
      <c r="A25" s="235" t="s">
        <v>5</v>
      </c>
      <c r="B25" s="239" t="s">
        <v>5</v>
      </c>
      <c r="C25" s="238" t="s">
        <v>35</v>
      </c>
      <c r="D25" s="239" t="s">
        <v>5</v>
      </c>
    </row>
    <row r="26" spans="1:4" ht="15" customHeight="1">
      <c r="A26" s="235" t="s">
        <v>5</v>
      </c>
      <c r="B26" s="239" t="s">
        <v>5</v>
      </c>
      <c r="C26" s="238" t="s">
        <v>36</v>
      </c>
      <c r="D26" s="239" t="s">
        <v>5</v>
      </c>
    </row>
    <row r="27" spans="1:4" ht="15" customHeight="1">
      <c r="A27" s="235" t="s">
        <v>5</v>
      </c>
      <c r="B27" s="239" t="s">
        <v>5</v>
      </c>
      <c r="C27" s="238" t="s">
        <v>37</v>
      </c>
      <c r="D27" s="239">
        <v>1</v>
      </c>
    </row>
    <row r="28" spans="1:4" ht="15" customHeight="1">
      <c r="A28" s="235" t="s">
        <v>5</v>
      </c>
      <c r="B28" s="239" t="s">
        <v>5</v>
      </c>
      <c r="C28" s="238" t="s">
        <v>38</v>
      </c>
      <c r="D28" s="239" t="s">
        <v>5</v>
      </c>
    </row>
    <row r="29" spans="1:4" ht="15" customHeight="1">
      <c r="A29" s="235" t="s">
        <v>5</v>
      </c>
      <c r="B29" s="239" t="s">
        <v>5</v>
      </c>
      <c r="C29" s="238" t="s">
        <v>39</v>
      </c>
      <c r="D29" s="239" t="s">
        <v>5</v>
      </c>
    </row>
    <row r="30" spans="1:4" ht="15" customHeight="1">
      <c r="A30" s="306" t="s">
        <v>40</v>
      </c>
      <c r="B30" s="239">
        <f>B10+B7</f>
        <v>6439.41</v>
      </c>
      <c r="C30" s="336" t="s">
        <v>41</v>
      </c>
      <c r="D30" s="239">
        <v>6454.19</v>
      </c>
    </row>
    <row r="31" spans="1:4" ht="15" customHeight="1">
      <c r="A31" s="235" t="s">
        <v>42</v>
      </c>
      <c r="B31" s="239" t="s">
        <v>5</v>
      </c>
      <c r="C31" s="238" t="s">
        <v>43</v>
      </c>
      <c r="D31" s="239" t="s">
        <v>5</v>
      </c>
    </row>
    <row r="32" spans="1:4" ht="15" customHeight="1">
      <c r="A32" s="235" t="s">
        <v>44</v>
      </c>
      <c r="B32" s="239" t="s">
        <v>5</v>
      </c>
      <c r="C32" s="238" t="s">
        <v>45</v>
      </c>
      <c r="D32" s="239" t="s">
        <v>5</v>
      </c>
    </row>
    <row r="33" spans="1:4" ht="15" customHeight="1">
      <c r="A33" s="235" t="s">
        <v>46</v>
      </c>
      <c r="B33" s="239">
        <v>434.86</v>
      </c>
      <c r="C33" s="238" t="s">
        <v>47</v>
      </c>
      <c r="D33" s="239" t="s">
        <v>5</v>
      </c>
    </row>
    <row r="34" spans="1:4" ht="15" customHeight="1">
      <c r="A34" s="235" t="s">
        <v>48</v>
      </c>
      <c r="B34" s="239" t="s">
        <v>5</v>
      </c>
      <c r="C34" s="238" t="s">
        <v>49</v>
      </c>
      <c r="D34" s="239" t="s">
        <v>5</v>
      </c>
    </row>
    <row r="35" spans="1:4" ht="15" customHeight="1">
      <c r="A35" s="235" t="s">
        <v>50</v>
      </c>
      <c r="B35" s="239">
        <v>476.21</v>
      </c>
      <c r="C35" s="238" t="s">
        <v>51</v>
      </c>
      <c r="D35" s="239" t="s">
        <v>5</v>
      </c>
    </row>
    <row r="36" spans="1:4" ht="15" customHeight="1">
      <c r="A36" s="235" t="s">
        <v>52</v>
      </c>
      <c r="B36" s="239" t="s">
        <v>5</v>
      </c>
      <c r="C36" s="238" t="s">
        <v>53</v>
      </c>
      <c r="D36" s="239" t="s">
        <v>5</v>
      </c>
    </row>
    <row r="37" spans="1:4" ht="15" customHeight="1">
      <c r="A37" s="235" t="s">
        <v>54</v>
      </c>
      <c r="B37" s="239" t="s">
        <v>5</v>
      </c>
      <c r="C37" s="238" t="s">
        <v>46</v>
      </c>
      <c r="D37" s="239">
        <v>711.51</v>
      </c>
    </row>
    <row r="38" spans="1:4" ht="15" customHeight="1">
      <c r="A38" s="235" t="s">
        <v>5</v>
      </c>
      <c r="B38" s="239" t="s">
        <v>5</v>
      </c>
      <c r="C38" s="238" t="s">
        <v>48</v>
      </c>
      <c r="D38" s="239" t="s">
        <v>5</v>
      </c>
    </row>
    <row r="39" spans="1:4" ht="15" customHeight="1">
      <c r="A39" s="235" t="s">
        <v>5</v>
      </c>
      <c r="B39" s="239" t="s">
        <v>5</v>
      </c>
      <c r="C39" s="238" t="s">
        <v>50</v>
      </c>
      <c r="D39" s="239">
        <v>184.78</v>
      </c>
    </row>
    <row r="40" spans="1:4" ht="15" customHeight="1">
      <c r="A40" s="235" t="s">
        <v>5</v>
      </c>
      <c r="B40" s="239" t="s">
        <v>5</v>
      </c>
      <c r="C40" s="238" t="s">
        <v>52</v>
      </c>
      <c r="D40" s="239" t="s">
        <v>5</v>
      </c>
    </row>
    <row r="41" spans="1:4" ht="15" customHeight="1">
      <c r="A41" s="235" t="s">
        <v>5</v>
      </c>
      <c r="B41" s="239" t="s">
        <v>5</v>
      </c>
      <c r="C41" s="238" t="s">
        <v>54</v>
      </c>
      <c r="D41" s="239" t="s">
        <v>5</v>
      </c>
    </row>
    <row r="42" spans="1:4" ht="15" customHeight="1">
      <c r="A42" s="306" t="s">
        <v>55</v>
      </c>
      <c r="B42" s="239">
        <f>B35+B33</f>
        <v>911.0699999999999</v>
      </c>
      <c r="C42" s="336" t="s">
        <v>55</v>
      </c>
      <c r="D42" s="239">
        <f>D39+D37</f>
        <v>896.29</v>
      </c>
    </row>
  </sheetData>
  <sheetProtection/>
  <mergeCells count="3">
    <mergeCell ref="A2:D2"/>
    <mergeCell ref="A5:B5"/>
    <mergeCell ref="C5:D5"/>
  </mergeCells>
  <printOptions/>
  <pageMargins left="0.75" right="0.75" top="0.7"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10"/>
  <sheetViews>
    <sheetView workbookViewId="0" topLeftCell="A1">
      <selection activeCell="E27" sqref="E27"/>
    </sheetView>
  </sheetViews>
  <sheetFormatPr defaultColWidth="9.140625" defaultRowHeight="12.75"/>
  <cols>
    <col min="1" max="1" width="9.421875" style="220" customWidth="1"/>
    <col min="2" max="2" width="9.00390625" style="220" customWidth="1"/>
    <col min="3" max="3" width="8.57421875" style="220" customWidth="1"/>
    <col min="4" max="5" width="13.7109375" style="220" customWidth="1"/>
    <col min="6" max="6" width="9.00390625" style="220" customWidth="1"/>
    <col min="7" max="7" width="12.00390625" style="220" customWidth="1"/>
    <col min="8" max="9" width="10.7109375" style="220" customWidth="1"/>
    <col min="10" max="11" width="13.7109375" style="220" customWidth="1"/>
    <col min="12" max="12" width="10.7109375" style="220" customWidth="1"/>
    <col min="13" max="13" width="11.57421875" style="220" customWidth="1"/>
    <col min="14" max="16384" width="9.140625" style="220" customWidth="1"/>
  </cols>
  <sheetData>
    <row r="1" spans="1:4" ht="21" customHeight="1">
      <c r="A1" s="221" t="s">
        <v>289</v>
      </c>
      <c r="B1" s="222"/>
      <c r="C1" s="223"/>
      <c r="D1" s="223"/>
    </row>
    <row r="2" spans="1:13" ht="32.25" customHeight="1">
      <c r="A2" s="224" t="s">
        <v>290</v>
      </c>
      <c r="B2" s="224"/>
      <c r="C2" s="224"/>
      <c r="D2" s="224"/>
      <c r="E2" s="224"/>
      <c r="F2" s="224"/>
      <c r="G2" s="224"/>
      <c r="H2" s="224"/>
      <c r="I2" s="224"/>
      <c r="J2" s="224"/>
      <c r="K2" s="224"/>
      <c r="L2" s="224"/>
      <c r="M2" s="224"/>
    </row>
    <row r="3" spans="1:13" ht="14.25">
      <c r="A3" s="225" t="s">
        <v>2</v>
      </c>
      <c r="D3" s="226"/>
      <c r="M3" s="230" t="s">
        <v>3</v>
      </c>
    </row>
    <row r="4" spans="1:13" ht="12.75">
      <c r="A4" s="227" t="s">
        <v>7</v>
      </c>
      <c r="B4" s="228" t="s">
        <v>291</v>
      </c>
      <c r="C4" s="228"/>
      <c r="D4" s="228"/>
      <c r="E4" s="228"/>
      <c r="F4" s="228"/>
      <c r="G4" s="228"/>
      <c r="H4" s="228" t="s">
        <v>292</v>
      </c>
      <c r="I4" s="228"/>
      <c r="J4" s="228"/>
      <c r="K4" s="228"/>
      <c r="L4" s="228"/>
      <c r="M4" s="228"/>
    </row>
    <row r="5" spans="1:13" ht="12.75">
      <c r="A5" s="227"/>
      <c r="B5" s="227" t="s">
        <v>127</v>
      </c>
      <c r="C5" s="228" t="s">
        <v>293</v>
      </c>
      <c r="D5" s="228"/>
      <c r="E5" s="228"/>
      <c r="F5" s="228"/>
      <c r="G5" s="227" t="s">
        <v>294</v>
      </c>
      <c r="H5" s="227" t="s">
        <v>127</v>
      </c>
      <c r="I5" s="228" t="s">
        <v>293</v>
      </c>
      <c r="J5" s="228"/>
      <c r="K5" s="228"/>
      <c r="L5" s="228"/>
      <c r="M5" s="227" t="s">
        <v>294</v>
      </c>
    </row>
    <row r="6" spans="1:13" ht="12.75">
      <c r="A6" s="227"/>
      <c r="B6" s="227"/>
      <c r="C6" s="228" t="s">
        <v>55</v>
      </c>
      <c r="D6" s="228" t="s">
        <v>295</v>
      </c>
      <c r="E6" s="228" t="s">
        <v>296</v>
      </c>
      <c r="F6" s="228" t="s">
        <v>297</v>
      </c>
      <c r="G6" s="227"/>
      <c r="H6" s="227"/>
      <c r="I6" s="228" t="s">
        <v>55</v>
      </c>
      <c r="J6" s="228" t="s">
        <v>295</v>
      </c>
      <c r="K6" s="228" t="s">
        <v>296</v>
      </c>
      <c r="L6" s="228" t="s">
        <v>297</v>
      </c>
      <c r="M6" s="227"/>
    </row>
    <row r="7" spans="1:13" ht="12.75">
      <c r="A7" s="228" t="s">
        <v>298</v>
      </c>
      <c r="B7" s="229">
        <v>829</v>
      </c>
      <c r="C7" s="229">
        <v>829</v>
      </c>
      <c r="D7" s="229"/>
      <c r="E7" s="229"/>
      <c r="F7" s="229">
        <v>829</v>
      </c>
      <c r="G7" s="229"/>
      <c r="H7" s="229">
        <v>532</v>
      </c>
      <c r="I7" s="229">
        <v>532</v>
      </c>
      <c r="J7" s="229"/>
      <c r="K7" s="229"/>
      <c r="L7" s="229">
        <v>532</v>
      </c>
      <c r="M7" s="229"/>
    </row>
    <row r="8" spans="1:13" ht="12.75">
      <c r="A8" s="228" t="s">
        <v>299</v>
      </c>
      <c r="B8" s="229">
        <v>829</v>
      </c>
      <c r="C8" s="229">
        <v>829</v>
      </c>
      <c r="D8" s="229"/>
      <c r="E8" s="229"/>
      <c r="F8" s="229">
        <v>829</v>
      </c>
      <c r="G8" s="229"/>
      <c r="H8" s="229">
        <v>532</v>
      </c>
      <c r="I8" s="229">
        <v>532</v>
      </c>
      <c r="J8" s="229"/>
      <c r="K8" s="229"/>
      <c r="L8" s="229">
        <v>532</v>
      </c>
      <c r="M8" s="229"/>
    </row>
    <row r="9" spans="1:13" ht="12.75">
      <c r="A9" s="228" t="s">
        <v>300</v>
      </c>
      <c r="B9" s="229"/>
      <c r="C9" s="229"/>
      <c r="D9" s="229"/>
      <c r="E9" s="229"/>
      <c r="F9" s="229"/>
      <c r="G9" s="229"/>
      <c r="H9" s="229"/>
      <c r="I9" s="229"/>
      <c r="J9" s="229"/>
      <c r="K9" s="229"/>
      <c r="L9" s="229"/>
      <c r="M9" s="229"/>
    </row>
    <row r="10" spans="1:13" ht="12.75">
      <c r="A10" s="228" t="s">
        <v>301</v>
      </c>
      <c r="B10" s="229"/>
      <c r="C10" s="229"/>
      <c r="D10" s="229"/>
      <c r="E10" s="229"/>
      <c r="F10" s="229"/>
      <c r="G10" s="229"/>
      <c r="H10" s="229"/>
      <c r="I10" s="229"/>
      <c r="J10" s="229"/>
      <c r="K10" s="229"/>
      <c r="L10" s="229"/>
      <c r="M10" s="229"/>
    </row>
  </sheetData>
  <sheetProtection/>
  <mergeCells count="10">
    <mergeCell ref="A2:M2"/>
    <mergeCell ref="B4:G4"/>
    <mergeCell ref="H4:M4"/>
    <mergeCell ref="C5:F5"/>
    <mergeCell ref="I5:L5"/>
    <mergeCell ref="A4:A6"/>
    <mergeCell ref="B5:B6"/>
    <mergeCell ref="G5:G6"/>
    <mergeCell ref="H5:H6"/>
    <mergeCell ref="M5:M6"/>
  </mergeCells>
  <printOptions/>
  <pageMargins left="0.2" right="0.17" top="0.48" bottom="0.75" header="0.31" footer="0.3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R152"/>
  <sheetViews>
    <sheetView tabSelected="1" workbookViewId="0" topLeftCell="A1">
      <selection activeCell="C97" sqref="C97:D100"/>
    </sheetView>
  </sheetViews>
  <sheetFormatPr defaultColWidth="9.140625" defaultRowHeight="12.75"/>
  <cols>
    <col min="1" max="1" width="14.8515625" style="1" customWidth="1"/>
    <col min="2" max="2" width="32.8515625" style="1" customWidth="1"/>
    <col min="3" max="8" width="14.7109375" style="1" customWidth="1"/>
    <col min="9" max="9" width="7.140625" style="2" customWidth="1"/>
    <col min="10" max="255" width="9.140625" style="1" customWidth="1"/>
    <col min="256" max="256" width="9.140625" style="3" customWidth="1"/>
  </cols>
  <sheetData>
    <row r="1" spans="1:8" ht="21" customHeight="1">
      <c r="A1" s="4" t="s">
        <v>302</v>
      </c>
      <c r="B1" s="5"/>
      <c r="C1" s="5"/>
      <c r="D1" s="5"/>
      <c r="E1" s="5"/>
      <c r="F1" s="5"/>
      <c r="G1" s="5"/>
      <c r="H1" s="5"/>
    </row>
    <row r="2" spans="1:8" ht="48" customHeight="1">
      <c r="A2" s="6"/>
      <c r="B2" s="7"/>
      <c r="C2" s="7"/>
      <c r="D2" s="7"/>
      <c r="E2" s="7"/>
      <c r="F2" s="7"/>
      <c r="G2" s="7"/>
      <c r="H2" s="7"/>
    </row>
    <row r="3" spans="1:8" ht="30.75" customHeight="1">
      <c r="A3" s="8" t="s">
        <v>303</v>
      </c>
      <c r="B3" s="8"/>
      <c r="C3" s="8"/>
      <c r="D3" s="8"/>
      <c r="E3" s="8"/>
      <c r="F3" s="8"/>
      <c r="G3" s="8"/>
      <c r="H3" s="8"/>
    </row>
    <row r="4" spans="1:8" ht="30.75" customHeight="1">
      <c r="A4" s="9" t="s">
        <v>304</v>
      </c>
      <c r="B4" s="10"/>
      <c r="C4" s="11"/>
      <c r="D4" s="12" t="s">
        <v>305</v>
      </c>
      <c r="E4" s="13" t="s">
        <v>306</v>
      </c>
      <c r="F4" s="13"/>
      <c r="G4" s="14" t="s">
        <v>3</v>
      </c>
      <c r="H4" s="14"/>
    </row>
    <row r="5" spans="1:8" ht="39.75" customHeight="1">
      <c r="A5" s="15" t="s">
        <v>307</v>
      </c>
      <c r="B5" s="16">
        <v>77</v>
      </c>
      <c r="C5" s="17" t="s">
        <v>308</v>
      </c>
      <c r="D5" s="18"/>
      <c r="E5" s="17" t="s">
        <v>309</v>
      </c>
      <c r="F5" s="18"/>
      <c r="G5" s="17" t="s">
        <v>310</v>
      </c>
      <c r="H5" s="18"/>
    </row>
    <row r="6" spans="1:8" ht="48" customHeight="1">
      <c r="A6" s="15"/>
      <c r="B6" s="19"/>
      <c r="C6" s="20" t="s">
        <v>117</v>
      </c>
      <c r="D6" s="20" t="s">
        <v>311</v>
      </c>
      <c r="E6" s="20" t="s">
        <v>117</v>
      </c>
      <c r="F6" s="20" t="s">
        <v>311</v>
      </c>
      <c r="G6" s="20" t="s">
        <v>117</v>
      </c>
      <c r="H6" s="20" t="s">
        <v>311</v>
      </c>
    </row>
    <row r="7" spans="1:8" ht="69" customHeight="1">
      <c r="A7" s="15"/>
      <c r="B7" s="21"/>
      <c r="C7" s="22">
        <v>42</v>
      </c>
      <c r="D7" s="23">
        <f>C7/B5</f>
        <v>0.5454545454545454</v>
      </c>
      <c r="E7" s="22">
        <v>42</v>
      </c>
      <c r="F7" s="23">
        <f>E7/B5</f>
        <v>0.5454545454545454</v>
      </c>
      <c r="G7" s="24">
        <f>C7-E7</f>
        <v>0</v>
      </c>
      <c r="H7" s="23">
        <f>G7/B5</f>
        <v>0</v>
      </c>
    </row>
    <row r="8" spans="1:12" ht="69" customHeight="1">
      <c r="A8" s="25" t="s">
        <v>312</v>
      </c>
      <c r="B8" s="26" t="s">
        <v>313</v>
      </c>
      <c r="C8" s="26"/>
      <c r="D8" s="26"/>
      <c r="E8" s="26"/>
      <c r="F8" s="26"/>
      <c r="G8" s="26"/>
      <c r="H8" s="26"/>
      <c r="J8" s="126"/>
      <c r="K8" s="126"/>
      <c r="L8" s="126"/>
    </row>
    <row r="9" spans="1:8" ht="69" customHeight="1">
      <c r="A9" s="25" t="s">
        <v>314</v>
      </c>
      <c r="B9" s="26" t="s">
        <v>315</v>
      </c>
      <c r="C9" s="26"/>
      <c r="D9" s="26"/>
      <c r="E9" s="26"/>
      <c r="F9" s="26"/>
      <c r="G9" s="26"/>
      <c r="H9" s="26"/>
    </row>
    <row r="10" spans="1:10" ht="69" customHeight="1">
      <c r="A10" s="25" t="s">
        <v>316</v>
      </c>
      <c r="B10" s="26" t="s">
        <v>317</v>
      </c>
      <c r="C10" s="26"/>
      <c r="D10" s="26"/>
      <c r="E10" s="26"/>
      <c r="F10" s="26"/>
      <c r="G10" s="26"/>
      <c r="H10" s="26"/>
      <c r="J10" s="127"/>
    </row>
    <row r="11" spans="1:8" ht="67.5" customHeight="1">
      <c r="A11" s="25" t="s">
        <v>318</v>
      </c>
      <c r="B11" s="27" t="s">
        <v>319</v>
      </c>
      <c r="C11" s="28"/>
      <c r="D11" s="28"/>
      <c r="E11" s="28"/>
      <c r="F11" s="28"/>
      <c r="G11" s="28"/>
      <c r="H11" s="29"/>
    </row>
    <row r="12" spans="1:8" ht="27" customHeight="1">
      <c r="A12" s="30" t="s">
        <v>320</v>
      </c>
      <c r="B12" s="31"/>
      <c r="C12" s="32" t="s">
        <v>321</v>
      </c>
      <c r="D12" s="33">
        <v>43266</v>
      </c>
      <c r="E12" s="34"/>
      <c r="F12" s="35" t="s">
        <v>322</v>
      </c>
      <c r="G12" s="34">
        <v>15160291661</v>
      </c>
      <c r="H12" s="34"/>
    </row>
    <row r="13" spans="1:8" ht="14.25">
      <c r="A13" s="36" t="s">
        <v>323</v>
      </c>
      <c r="B13" s="36"/>
      <c r="C13" s="36"/>
      <c r="D13" s="36"/>
      <c r="E13" s="36"/>
      <c r="F13" s="36"/>
      <c r="G13" s="36"/>
      <c r="H13" s="36"/>
    </row>
    <row r="14" ht="12"/>
    <row r="15" ht="12"/>
    <row r="16" spans="1:18" ht="25.5">
      <c r="A16" s="37" t="s">
        <v>324</v>
      </c>
      <c r="B16" s="37"/>
      <c r="C16" s="37"/>
      <c r="D16" s="37"/>
      <c r="E16" s="37"/>
      <c r="F16" s="37"/>
      <c r="G16" s="37"/>
      <c r="H16" s="37"/>
      <c r="I16" s="37"/>
      <c r="J16" s="37"/>
      <c r="K16" s="37"/>
      <c r="L16" s="37"/>
      <c r="M16" s="37"/>
      <c r="N16" s="37"/>
      <c r="O16" s="37"/>
      <c r="P16" s="37"/>
      <c r="Q16" s="37"/>
      <c r="R16" s="37"/>
    </row>
    <row r="17" spans="1:18" ht="14.25">
      <c r="A17" s="38" t="s">
        <v>325</v>
      </c>
      <c r="B17" s="39" t="s">
        <v>326</v>
      </c>
      <c r="C17" s="40"/>
      <c r="D17" s="40"/>
      <c r="E17" s="41" t="s">
        <v>327</v>
      </c>
      <c r="F17" s="41"/>
      <c r="G17" s="41"/>
      <c r="H17" s="41"/>
      <c r="I17" s="41"/>
      <c r="J17" s="41"/>
      <c r="K17" s="41"/>
      <c r="L17" s="41"/>
      <c r="M17" s="41"/>
      <c r="N17" s="41"/>
      <c r="O17" s="41"/>
      <c r="P17" s="41"/>
      <c r="Q17" s="41"/>
      <c r="R17" s="150"/>
    </row>
    <row r="18" spans="1:18" ht="12.75">
      <c r="A18" s="42"/>
      <c r="B18" s="43" t="s">
        <v>328</v>
      </c>
      <c r="C18" s="44"/>
      <c r="D18" s="44"/>
      <c r="E18" s="44"/>
      <c r="F18" s="44"/>
      <c r="G18" s="45"/>
      <c r="H18" s="46" t="s">
        <v>329</v>
      </c>
      <c r="I18" s="45"/>
      <c r="J18" s="108" t="s">
        <v>330</v>
      </c>
      <c r="K18" s="109"/>
      <c r="L18" s="110"/>
      <c r="M18" s="46" t="s">
        <v>331</v>
      </c>
      <c r="N18" s="45"/>
      <c r="O18" s="108" t="s">
        <v>332</v>
      </c>
      <c r="P18" s="109"/>
      <c r="Q18" s="109"/>
      <c r="R18" s="151"/>
    </row>
    <row r="19" spans="1:18" ht="12.75">
      <c r="A19" s="42"/>
      <c r="B19" s="47"/>
      <c r="C19" s="48"/>
      <c r="D19" s="48"/>
      <c r="E19" s="48"/>
      <c r="F19" s="48"/>
      <c r="G19" s="49"/>
      <c r="H19" s="50"/>
      <c r="I19" s="49"/>
      <c r="J19" s="108" t="s">
        <v>333</v>
      </c>
      <c r="K19" s="109"/>
      <c r="L19" s="110"/>
      <c r="M19" s="50"/>
      <c r="N19" s="49"/>
      <c r="O19" s="108" t="s">
        <v>334</v>
      </c>
      <c r="P19" s="109"/>
      <c r="Q19" s="109"/>
      <c r="R19" s="151"/>
    </row>
    <row r="20" spans="1:18" ht="14.25">
      <c r="A20" s="42"/>
      <c r="B20" s="51" t="s">
        <v>335</v>
      </c>
      <c r="C20" s="52"/>
      <c r="D20" s="52"/>
      <c r="E20" s="52"/>
      <c r="F20" s="52"/>
      <c r="G20" s="53"/>
      <c r="H20" s="54"/>
      <c r="I20" s="128"/>
      <c r="J20" s="128"/>
      <c r="K20" s="128"/>
      <c r="L20" s="128"/>
      <c r="M20" s="128"/>
      <c r="N20" s="128"/>
      <c r="O20" s="128"/>
      <c r="P20" s="128"/>
      <c r="Q20" s="128"/>
      <c r="R20" s="152"/>
    </row>
    <row r="21" spans="1:18" ht="14.25">
      <c r="A21" s="42"/>
      <c r="B21" s="55" t="s">
        <v>336</v>
      </c>
      <c r="C21" s="56" t="s">
        <v>337</v>
      </c>
      <c r="D21" s="56"/>
      <c r="E21" s="56"/>
      <c r="F21" s="56"/>
      <c r="G21" s="56"/>
      <c r="H21" s="57"/>
      <c r="I21" s="57"/>
      <c r="J21" s="57"/>
      <c r="K21" s="129" t="s">
        <v>338</v>
      </c>
      <c r="L21" s="129"/>
      <c r="M21" s="129"/>
      <c r="N21" s="129"/>
      <c r="O21" s="130" t="s">
        <v>339</v>
      </c>
      <c r="P21" s="130"/>
      <c r="Q21" s="130"/>
      <c r="R21" s="153"/>
    </row>
    <row r="22" spans="1:18" ht="12.75">
      <c r="A22" s="42"/>
      <c r="B22" s="58"/>
      <c r="C22" s="56" t="s">
        <v>340</v>
      </c>
      <c r="D22" s="56"/>
      <c r="E22" s="56" t="s">
        <v>341</v>
      </c>
      <c r="F22" s="56"/>
      <c r="G22" s="56"/>
      <c r="H22" s="56" t="s">
        <v>342</v>
      </c>
      <c r="I22" s="56"/>
      <c r="J22" s="56"/>
      <c r="K22" s="56" t="s">
        <v>343</v>
      </c>
      <c r="L22" s="56"/>
      <c r="M22" s="56" t="s">
        <v>344</v>
      </c>
      <c r="N22" s="56"/>
      <c r="O22" s="72" t="s">
        <v>345</v>
      </c>
      <c r="P22" s="53"/>
      <c r="Q22" s="52" t="s">
        <v>346</v>
      </c>
      <c r="R22" s="154"/>
    </row>
    <row r="23" spans="1:18" ht="12.75">
      <c r="A23" s="42"/>
      <c r="B23" s="58"/>
      <c r="C23" s="56" t="s">
        <v>347</v>
      </c>
      <c r="D23" s="56"/>
      <c r="E23" s="56" t="s">
        <v>348</v>
      </c>
      <c r="F23" s="56"/>
      <c r="G23" s="56"/>
      <c r="H23" s="59" t="s">
        <v>349</v>
      </c>
      <c r="I23" s="59"/>
      <c r="J23" s="59"/>
      <c r="K23" s="131" t="s">
        <v>350</v>
      </c>
      <c r="L23" s="131"/>
      <c r="M23" s="131" t="s">
        <v>351</v>
      </c>
      <c r="N23" s="131"/>
      <c r="O23" s="131" t="s">
        <v>350</v>
      </c>
      <c r="P23" s="131"/>
      <c r="Q23" s="52" t="s">
        <v>352</v>
      </c>
      <c r="R23" s="154"/>
    </row>
    <row r="24" spans="1:18" ht="12.75">
      <c r="A24" s="42"/>
      <c r="B24" s="58"/>
      <c r="C24" s="56"/>
      <c r="D24" s="56"/>
      <c r="E24" s="56" t="s">
        <v>353</v>
      </c>
      <c r="F24" s="56"/>
      <c r="G24" s="56"/>
      <c r="H24" s="59" t="s">
        <v>354</v>
      </c>
      <c r="I24" s="59"/>
      <c r="J24" s="59"/>
      <c r="K24" s="131" t="s">
        <v>355</v>
      </c>
      <c r="L24" s="131"/>
      <c r="M24" s="131" t="s">
        <v>356</v>
      </c>
      <c r="N24" s="131"/>
      <c r="O24" s="131" t="s">
        <v>356</v>
      </c>
      <c r="P24" s="131"/>
      <c r="Q24" s="155">
        <v>1</v>
      </c>
      <c r="R24" s="154"/>
    </row>
    <row r="25" spans="1:18" ht="14.25">
      <c r="A25" s="42"/>
      <c r="B25" s="58"/>
      <c r="C25" s="56"/>
      <c r="D25" s="56"/>
      <c r="E25" s="56" t="s">
        <v>357</v>
      </c>
      <c r="F25" s="56"/>
      <c r="G25" s="56"/>
      <c r="H25" s="59" t="s">
        <v>358</v>
      </c>
      <c r="I25" s="59"/>
      <c r="J25" s="59"/>
      <c r="K25" s="132" t="s">
        <v>358</v>
      </c>
      <c r="L25" s="132"/>
      <c r="M25" s="132" t="s">
        <v>358</v>
      </c>
      <c r="N25" s="132"/>
      <c r="O25" s="132" t="s">
        <v>358</v>
      </c>
      <c r="P25" s="132"/>
      <c r="Q25" s="130" t="s">
        <v>358</v>
      </c>
      <c r="R25" s="153"/>
    </row>
    <row r="26" spans="1:18" ht="12.75">
      <c r="A26" s="42"/>
      <c r="B26" s="58"/>
      <c r="C26" s="56" t="s">
        <v>359</v>
      </c>
      <c r="D26" s="56"/>
      <c r="E26" s="60" t="s">
        <v>360</v>
      </c>
      <c r="F26" s="61"/>
      <c r="G26" s="62"/>
      <c r="H26" s="59" t="s">
        <v>361</v>
      </c>
      <c r="I26" s="59"/>
      <c r="J26" s="59"/>
      <c r="K26" s="131">
        <v>1050</v>
      </c>
      <c r="L26" s="131"/>
      <c r="M26" s="131">
        <v>1080</v>
      </c>
      <c r="N26" s="131"/>
      <c r="O26" s="131">
        <v>1061</v>
      </c>
      <c r="P26" s="131"/>
      <c r="Q26" s="155">
        <v>0.98</v>
      </c>
      <c r="R26" s="154"/>
    </row>
    <row r="27" spans="1:18" ht="12.75">
      <c r="A27" s="42"/>
      <c r="B27" s="58"/>
      <c r="C27" s="56"/>
      <c r="D27" s="56"/>
      <c r="E27" s="63"/>
      <c r="F27" s="64"/>
      <c r="G27" s="65"/>
      <c r="H27" s="59" t="s">
        <v>362</v>
      </c>
      <c r="I27" s="59"/>
      <c r="J27" s="59"/>
      <c r="K27" s="131">
        <v>280</v>
      </c>
      <c r="L27" s="131"/>
      <c r="M27" s="131">
        <v>300</v>
      </c>
      <c r="N27" s="131"/>
      <c r="O27" s="131">
        <v>283</v>
      </c>
      <c r="P27" s="131"/>
      <c r="Q27" s="155">
        <v>0.94</v>
      </c>
      <c r="R27" s="154"/>
    </row>
    <row r="28" spans="1:18" ht="12.75">
      <c r="A28" s="42"/>
      <c r="B28" s="58"/>
      <c r="C28" s="56"/>
      <c r="D28" s="56"/>
      <c r="E28" s="60" t="s">
        <v>363</v>
      </c>
      <c r="F28" s="61"/>
      <c r="G28" s="62"/>
      <c r="H28" s="59" t="s">
        <v>364</v>
      </c>
      <c r="I28" s="59"/>
      <c r="J28" s="59"/>
      <c r="K28" s="131" t="s">
        <v>365</v>
      </c>
      <c r="L28" s="131"/>
      <c r="M28" s="131" t="s">
        <v>366</v>
      </c>
      <c r="N28" s="131"/>
      <c r="O28" s="131" t="s">
        <v>365</v>
      </c>
      <c r="P28" s="131"/>
      <c r="Q28" s="52" t="s">
        <v>367</v>
      </c>
      <c r="R28" s="154"/>
    </row>
    <row r="29" spans="1:18" ht="12.75">
      <c r="A29" s="42"/>
      <c r="B29" s="58"/>
      <c r="C29" s="56"/>
      <c r="D29" s="56"/>
      <c r="E29" s="66"/>
      <c r="F29" s="67"/>
      <c r="G29" s="68"/>
      <c r="H29" s="59" t="s">
        <v>368</v>
      </c>
      <c r="I29" s="59"/>
      <c r="J29" s="59"/>
      <c r="K29" s="131" t="s">
        <v>369</v>
      </c>
      <c r="L29" s="131"/>
      <c r="M29" s="131" t="s">
        <v>370</v>
      </c>
      <c r="N29" s="131"/>
      <c r="O29" s="131" t="s">
        <v>369</v>
      </c>
      <c r="P29" s="131"/>
      <c r="Q29" s="52" t="s">
        <v>367</v>
      </c>
      <c r="R29" s="154"/>
    </row>
    <row r="30" spans="1:18" ht="12.75">
      <c r="A30" s="42"/>
      <c r="B30" s="58"/>
      <c r="C30" s="56"/>
      <c r="D30" s="56"/>
      <c r="E30" s="63"/>
      <c r="F30" s="64"/>
      <c r="G30" s="65"/>
      <c r="H30" s="59" t="s">
        <v>371</v>
      </c>
      <c r="I30" s="59"/>
      <c r="J30" s="59"/>
      <c r="K30" s="133">
        <v>0.18</v>
      </c>
      <c r="L30" s="131"/>
      <c r="M30" s="133">
        <v>0.2</v>
      </c>
      <c r="N30" s="131"/>
      <c r="O30" s="134">
        <v>0.192</v>
      </c>
      <c r="P30" s="131"/>
      <c r="Q30" s="155">
        <v>0.96</v>
      </c>
      <c r="R30" s="154"/>
    </row>
    <row r="31" spans="1:18" ht="14.25">
      <c r="A31" s="42"/>
      <c r="B31" s="58"/>
      <c r="C31" s="56" t="s">
        <v>372</v>
      </c>
      <c r="D31" s="56"/>
      <c r="E31" s="69" t="s">
        <v>373</v>
      </c>
      <c r="F31" s="69"/>
      <c r="G31" s="69"/>
      <c r="H31" s="59" t="s">
        <v>358</v>
      </c>
      <c r="I31" s="59"/>
      <c r="J31" s="59"/>
      <c r="K31" s="132" t="s">
        <v>358</v>
      </c>
      <c r="L31" s="132"/>
      <c r="M31" s="132" t="s">
        <v>358</v>
      </c>
      <c r="N31" s="132"/>
      <c r="O31" s="132" t="s">
        <v>358</v>
      </c>
      <c r="P31" s="132"/>
      <c r="Q31" s="130" t="s">
        <v>358</v>
      </c>
      <c r="R31" s="153"/>
    </row>
    <row r="32" spans="1:18" ht="12.75">
      <c r="A32" s="42"/>
      <c r="B32" s="58"/>
      <c r="C32" s="56"/>
      <c r="D32" s="56"/>
      <c r="E32" s="69" t="s">
        <v>374</v>
      </c>
      <c r="F32" s="69"/>
      <c r="G32" s="69"/>
      <c r="H32" s="59" t="s">
        <v>375</v>
      </c>
      <c r="I32" s="59"/>
      <c r="J32" s="59"/>
      <c r="K32" s="131" t="s">
        <v>376</v>
      </c>
      <c r="L32" s="131"/>
      <c r="M32" s="131" t="s">
        <v>377</v>
      </c>
      <c r="N32" s="131"/>
      <c r="O32" s="131" t="s">
        <v>376</v>
      </c>
      <c r="P32" s="131"/>
      <c r="Q32" s="155">
        <v>0.6</v>
      </c>
      <c r="R32" s="154"/>
    </row>
    <row r="33" spans="1:18" ht="14.25">
      <c r="A33" s="42"/>
      <c r="B33" s="58"/>
      <c r="C33" s="56"/>
      <c r="D33" s="56"/>
      <c r="E33" s="69" t="s">
        <v>378</v>
      </c>
      <c r="F33" s="69"/>
      <c r="G33" s="69"/>
      <c r="H33" s="59" t="s">
        <v>358</v>
      </c>
      <c r="I33" s="59"/>
      <c r="J33" s="59"/>
      <c r="K33" s="132" t="s">
        <v>358</v>
      </c>
      <c r="L33" s="132"/>
      <c r="M33" s="132" t="s">
        <v>358</v>
      </c>
      <c r="N33" s="132"/>
      <c r="O33" s="132" t="s">
        <v>358</v>
      </c>
      <c r="P33" s="132"/>
      <c r="Q33" s="130" t="s">
        <v>358</v>
      </c>
      <c r="R33" s="153"/>
    </row>
    <row r="34" spans="1:18" ht="12.75">
      <c r="A34" s="42"/>
      <c r="B34" s="58"/>
      <c r="C34" s="56"/>
      <c r="D34" s="56"/>
      <c r="E34" s="69" t="s">
        <v>379</v>
      </c>
      <c r="F34" s="69"/>
      <c r="G34" s="69"/>
      <c r="H34" s="59" t="s">
        <v>380</v>
      </c>
      <c r="I34" s="59"/>
      <c r="J34" s="59"/>
      <c r="K34" s="131" t="s">
        <v>381</v>
      </c>
      <c r="L34" s="131"/>
      <c r="M34" s="131" t="s">
        <v>382</v>
      </c>
      <c r="N34" s="131"/>
      <c r="O34" s="131" t="s">
        <v>381</v>
      </c>
      <c r="P34" s="131"/>
      <c r="Q34" s="52" t="s">
        <v>352</v>
      </c>
      <c r="R34" s="154"/>
    </row>
    <row r="35" spans="1:18" ht="12.75">
      <c r="A35" s="42"/>
      <c r="B35" s="58"/>
      <c r="C35" s="56"/>
      <c r="D35" s="56"/>
      <c r="E35" s="56" t="s">
        <v>383</v>
      </c>
      <c r="F35" s="56"/>
      <c r="G35" s="56"/>
      <c r="H35" s="59" t="s">
        <v>384</v>
      </c>
      <c r="I35" s="59"/>
      <c r="J35" s="59"/>
      <c r="K35" s="133">
        <v>0.9</v>
      </c>
      <c r="L35" s="131"/>
      <c r="M35" s="133">
        <v>0.95</v>
      </c>
      <c r="N35" s="131"/>
      <c r="O35" s="133">
        <v>0.91</v>
      </c>
      <c r="P35" s="131"/>
      <c r="Q35" s="155">
        <v>0.96</v>
      </c>
      <c r="R35" s="154"/>
    </row>
    <row r="36" spans="1:18" ht="14.25">
      <c r="A36" s="42"/>
      <c r="B36" s="51" t="s">
        <v>385</v>
      </c>
      <c r="C36" s="52"/>
      <c r="D36" s="53"/>
      <c r="E36" s="70" t="s">
        <v>386</v>
      </c>
      <c r="F36" s="71"/>
      <c r="G36" s="71"/>
      <c r="H36" s="72" t="s">
        <v>387</v>
      </c>
      <c r="I36" s="52"/>
      <c r="J36" s="53"/>
      <c r="K36" s="54" t="s">
        <v>358</v>
      </c>
      <c r="L36" s="128"/>
      <c r="M36" s="128"/>
      <c r="N36" s="128"/>
      <c r="O36" s="128"/>
      <c r="P36" s="128"/>
      <c r="Q36" s="128"/>
      <c r="R36" s="152"/>
    </row>
    <row r="37" spans="1:18" ht="12.75">
      <c r="A37" s="73"/>
      <c r="B37" s="56" t="s">
        <v>388</v>
      </c>
      <c r="C37" s="56"/>
      <c r="D37" s="56"/>
      <c r="E37" s="74" t="s">
        <v>389</v>
      </c>
      <c r="F37" s="75"/>
      <c r="G37" s="75"/>
      <c r="H37" s="75"/>
      <c r="I37" s="75"/>
      <c r="J37" s="75"/>
      <c r="K37" s="75"/>
      <c r="L37" s="75"/>
      <c r="M37" s="75"/>
      <c r="N37" s="75"/>
      <c r="O37" s="75"/>
      <c r="P37" s="75"/>
      <c r="Q37" s="75"/>
      <c r="R37" s="75"/>
    </row>
    <row r="38" spans="1:18" ht="12.75">
      <c r="A38" s="76" t="s">
        <v>390</v>
      </c>
      <c r="B38" s="77"/>
      <c r="C38" s="77"/>
      <c r="D38" s="77"/>
      <c r="E38" s="78" t="s">
        <v>391</v>
      </c>
      <c r="F38" s="79"/>
      <c r="G38" s="80"/>
      <c r="H38" s="81" t="s">
        <v>392</v>
      </c>
      <c r="I38" s="81"/>
      <c r="J38" s="81"/>
      <c r="K38" s="81"/>
      <c r="L38" s="81"/>
      <c r="M38" s="81"/>
      <c r="N38" s="81"/>
      <c r="O38" s="81"/>
      <c r="P38" s="81"/>
      <c r="Q38" s="81"/>
      <c r="R38" s="156"/>
    </row>
    <row r="39" spans="1:18" ht="12.75">
      <c r="A39" s="82"/>
      <c r="B39" s="83"/>
      <c r="C39" s="83"/>
      <c r="D39" s="83"/>
      <c r="E39" s="84"/>
      <c r="F39" s="85"/>
      <c r="G39" s="86"/>
      <c r="H39" s="87" t="s">
        <v>393</v>
      </c>
      <c r="I39" s="87"/>
      <c r="J39" s="89" t="s">
        <v>308</v>
      </c>
      <c r="K39" s="89"/>
      <c r="L39" s="89"/>
      <c r="M39" s="89"/>
      <c r="N39" s="89" t="s">
        <v>309</v>
      </c>
      <c r="O39" s="89"/>
      <c r="P39" s="89"/>
      <c r="Q39" s="89" t="s">
        <v>394</v>
      </c>
      <c r="R39" s="157"/>
    </row>
    <row r="40" spans="1:18" ht="12.75">
      <c r="A40" s="88"/>
      <c r="B40" s="83"/>
      <c r="C40" s="83"/>
      <c r="D40" s="83"/>
      <c r="E40" s="84"/>
      <c r="F40" s="85"/>
      <c r="G40" s="86"/>
      <c r="H40" s="89" t="s">
        <v>395</v>
      </c>
      <c r="I40" s="89" t="s">
        <v>396</v>
      </c>
      <c r="J40" s="89" t="s">
        <v>397</v>
      </c>
      <c r="K40" s="89" t="s">
        <v>398</v>
      </c>
      <c r="L40" s="89" t="s">
        <v>399</v>
      </c>
      <c r="M40" s="89"/>
      <c r="N40" s="89" t="s">
        <v>400</v>
      </c>
      <c r="O40" s="89" t="s">
        <v>401</v>
      </c>
      <c r="P40" s="135"/>
      <c r="Q40" s="89"/>
      <c r="R40" s="157"/>
    </row>
    <row r="41" spans="1:18" ht="12.75">
      <c r="A41" s="88"/>
      <c r="B41" s="83"/>
      <c r="C41" s="83"/>
      <c r="D41" s="83"/>
      <c r="E41" s="90"/>
      <c r="F41" s="91"/>
      <c r="G41" s="92"/>
      <c r="H41" s="89"/>
      <c r="I41" s="89"/>
      <c r="J41" s="89"/>
      <c r="K41" s="89"/>
      <c r="L41" s="89"/>
      <c r="M41" s="89"/>
      <c r="N41" s="89"/>
      <c r="O41" s="135"/>
      <c r="P41" s="135"/>
      <c r="Q41" s="89"/>
      <c r="R41" s="157"/>
    </row>
    <row r="42" spans="1:18" ht="36">
      <c r="A42" s="88"/>
      <c r="B42" s="93" t="s">
        <v>402</v>
      </c>
      <c r="C42" s="93"/>
      <c r="D42" s="93"/>
      <c r="E42" s="94">
        <f>E43+E47</f>
        <v>430</v>
      </c>
      <c r="F42" s="95"/>
      <c r="G42" s="96"/>
      <c r="H42" s="97">
        <v>430</v>
      </c>
      <c r="I42" s="136" t="s">
        <v>403</v>
      </c>
      <c r="J42" s="97">
        <v>430</v>
      </c>
      <c r="K42" s="137">
        <f aca="true" t="shared" si="0" ref="K42:K48">J42/H42</f>
        <v>1</v>
      </c>
      <c r="L42" s="57" t="s">
        <v>403</v>
      </c>
      <c r="M42" s="57"/>
      <c r="N42" s="97">
        <v>430</v>
      </c>
      <c r="O42" s="138">
        <f aca="true" t="shared" si="1" ref="O42:O48">N42/J42</f>
        <v>1</v>
      </c>
      <c r="P42" s="138"/>
      <c r="Q42" s="158">
        <f aca="true" t="shared" si="2" ref="Q42:Q48">J42-N42</f>
        <v>0</v>
      </c>
      <c r="R42" s="159"/>
    </row>
    <row r="43" spans="1:18" ht="36">
      <c r="A43" s="88"/>
      <c r="B43" s="98" t="s">
        <v>404</v>
      </c>
      <c r="C43" s="99"/>
      <c r="D43" s="100"/>
      <c r="E43" s="94">
        <f>SUM(E44:G46)</f>
        <v>430</v>
      </c>
      <c r="F43" s="95"/>
      <c r="G43" s="96"/>
      <c r="H43" s="97">
        <v>430</v>
      </c>
      <c r="I43" s="136" t="s">
        <v>403</v>
      </c>
      <c r="J43" s="97">
        <v>430</v>
      </c>
      <c r="K43" s="137">
        <f t="shared" si="0"/>
        <v>1</v>
      </c>
      <c r="L43" s="57" t="s">
        <v>403</v>
      </c>
      <c r="M43" s="57"/>
      <c r="N43" s="97">
        <v>430</v>
      </c>
      <c r="O43" s="138">
        <f t="shared" si="1"/>
        <v>1</v>
      </c>
      <c r="P43" s="138"/>
      <c r="Q43" s="158">
        <f t="shared" si="2"/>
        <v>0</v>
      </c>
      <c r="R43" s="159"/>
    </row>
    <row r="44" spans="1:18" ht="13.5">
      <c r="A44" s="88"/>
      <c r="B44" s="101" t="s">
        <v>405</v>
      </c>
      <c r="C44" s="102"/>
      <c r="D44" s="103"/>
      <c r="E44" s="104">
        <v>0</v>
      </c>
      <c r="F44" s="105"/>
      <c r="G44" s="106"/>
      <c r="H44" s="97">
        <v>0</v>
      </c>
      <c r="I44" s="139" t="s">
        <v>358</v>
      </c>
      <c r="J44" s="97">
        <v>0</v>
      </c>
      <c r="K44" s="137" t="e">
        <f t="shared" si="0"/>
        <v>#DIV/0!</v>
      </c>
      <c r="L44" s="57" t="s">
        <v>358</v>
      </c>
      <c r="M44" s="57"/>
      <c r="N44" s="97">
        <v>0</v>
      </c>
      <c r="O44" s="138" t="e">
        <f t="shared" si="1"/>
        <v>#DIV/0!</v>
      </c>
      <c r="P44" s="138"/>
      <c r="Q44" s="158">
        <f t="shared" si="2"/>
        <v>0</v>
      </c>
      <c r="R44" s="159"/>
    </row>
    <row r="45" spans="1:18" ht="13.5">
      <c r="A45" s="88"/>
      <c r="B45" s="101" t="s">
        <v>406</v>
      </c>
      <c r="C45" s="102"/>
      <c r="D45" s="103"/>
      <c r="E45" s="104">
        <v>0</v>
      </c>
      <c r="F45" s="105"/>
      <c r="G45" s="106"/>
      <c r="H45" s="97">
        <v>0</v>
      </c>
      <c r="I45" s="139" t="s">
        <v>358</v>
      </c>
      <c r="J45" s="97">
        <v>0</v>
      </c>
      <c r="K45" s="137" t="e">
        <f t="shared" si="0"/>
        <v>#DIV/0!</v>
      </c>
      <c r="L45" s="57" t="s">
        <v>358</v>
      </c>
      <c r="M45" s="57"/>
      <c r="N45" s="97">
        <v>0</v>
      </c>
      <c r="O45" s="138" t="e">
        <f t="shared" si="1"/>
        <v>#DIV/0!</v>
      </c>
      <c r="P45" s="138"/>
      <c r="Q45" s="158">
        <f t="shared" si="2"/>
        <v>0</v>
      </c>
      <c r="R45" s="159"/>
    </row>
    <row r="46" spans="1:18" ht="36">
      <c r="A46" s="88"/>
      <c r="B46" s="101" t="s">
        <v>407</v>
      </c>
      <c r="C46" s="102"/>
      <c r="D46" s="103"/>
      <c r="E46" s="104">
        <v>430</v>
      </c>
      <c r="F46" s="105"/>
      <c r="G46" s="106"/>
      <c r="H46" s="97">
        <v>430</v>
      </c>
      <c r="I46" s="136" t="s">
        <v>403</v>
      </c>
      <c r="J46" s="97">
        <v>430</v>
      </c>
      <c r="K46" s="137">
        <f t="shared" si="0"/>
        <v>1</v>
      </c>
      <c r="L46" s="57" t="s">
        <v>403</v>
      </c>
      <c r="M46" s="57"/>
      <c r="N46" s="97">
        <v>430</v>
      </c>
      <c r="O46" s="138">
        <f t="shared" si="1"/>
        <v>1</v>
      </c>
      <c r="P46" s="138"/>
      <c r="Q46" s="158">
        <f t="shared" si="2"/>
        <v>0</v>
      </c>
      <c r="R46" s="159"/>
    </row>
    <row r="47" spans="1:18" ht="13.5">
      <c r="A47" s="88"/>
      <c r="B47" s="107" t="s">
        <v>408</v>
      </c>
      <c r="C47" s="107"/>
      <c r="D47" s="107"/>
      <c r="E47" s="94">
        <f>SUM(E48:G48)</f>
        <v>0</v>
      </c>
      <c r="F47" s="95"/>
      <c r="G47" s="96"/>
      <c r="H47" s="97">
        <v>0</v>
      </c>
      <c r="I47" s="139" t="s">
        <v>358</v>
      </c>
      <c r="J47" s="97">
        <v>0</v>
      </c>
      <c r="K47" s="137" t="e">
        <f t="shared" si="0"/>
        <v>#DIV/0!</v>
      </c>
      <c r="L47" s="57" t="s">
        <v>358</v>
      </c>
      <c r="M47" s="57"/>
      <c r="N47" s="97">
        <v>0</v>
      </c>
      <c r="O47" s="138" t="e">
        <f t="shared" si="1"/>
        <v>#DIV/0!</v>
      </c>
      <c r="P47" s="138"/>
      <c r="Q47" s="158">
        <f t="shared" si="2"/>
        <v>0</v>
      </c>
      <c r="R47" s="159"/>
    </row>
    <row r="48" spans="1:18" ht="24" customHeight="1">
      <c r="A48" s="88"/>
      <c r="B48" s="108" t="s">
        <v>409</v>
      </c>
      <c r="C48" s="109"/>
      <c r="D48" s="110"/>
      <c r="E48" s="104">
        <v>0</v>
      </c>
      <c r="F48" s="105"/>
      <c r="G48" s="106"/>
      <c r="H48" s="97">
        <v>0</v>
      </c>
      <c r="I48" s="139" t="s">
        <v>358</v>
      </c>
      <c r="J48" s="97">
        <v>0</v>
      </c>
      <c r="K48" s="137" t="e">
        <f t="shared" si="0"/>
        <v>#DIV/0!</v>
      </c>
      <c r="L48" s="57" t="s">
        <v>358</v>
      </c>
      <c r="M48" s="57"/>
      <c r="N48" s="97">
        <v>0</v>
      </c>
      <c r="O48" s="138" t="e">
        <f t="shared" si="1"/>
        <v>#DIV/0!</v>
      </c>
      <c r="P48" s="138"/>
      <c r="Q48" s="158">
        <f t="shared" si="2"/>
        <v>0</v>
      </c>
      <c r="R48" s="159"/>
    </row>
    <row r="49" spans="1:18" ht="12.75">
      <c r="A49" s="88"/>
      <c r="B49" s="89" t="s">
        <v>410</v>
      </c>
      <c r="C49" s="87"/>
      <c r="D49" s="89" t="s">
        <v>411</v>
      </c>
      <c r="E49" s="111" t="s">
        <v>412</v>
      </c>
      <c r="F49" s="111"/>
      <c r="G49" s="111"/>
      <c r="H49" s="111"/>
      <c r="I49" s="111"/>
      <c r="J49" s="111"/>
      <c r="K49" s="111"/>
      <c r="L49" s="111"/>
      <c r="M49" s="111"/>
      <c r="N49" s="111"/>
      <c r="O49" s="111" t="s">
        <v>413</v>
      </c>
      <c r="P49" s="111"/>
      <c r="Q49" s="111"/>
      <c r="R49" s="160"/>
    </row>
    <row r="50" spans="1:18" ht="12.75">
      <c r="A50" s="88"/>
      <c r="B50" s="87"/>
      <c r="C50" s="87"/>
      <c r="D50" s="89">
        <v>1</v>
      </c>
      <c r="E50" s="112" t="s">
        <v>327</v>
      </c>
      <c r="F50" s="112"/>
      <c r="G50" s="112"/>
      <c r="H50" s="112"/>
      <c r="I50" s="112"/>
      <c r="J50" s="112"/>
      <c r="K50" s="112"/>
      <c r="L50" s="112"/>
      <c r="M50" s="112"/>
      <c r="N50" s="112"/>
      <c r="O50" s="112">
        <v>430</v>
      </c>
      <c r="P50" s="112"/>
      <c r="Q50" s="112"/>
      <c r="R50" s="161"/>
    </row>
    <row r="51" spans="1:18" ht="12.75">
      <c r="A51" s="113"/>
      <c r="B51" s="114"/>
      <c r="C51" s="114"/>
      <c r="D51" s="115" t="s">
        <v>55</v>
      </c>
      <c r="E51" s="116"/>
      <c r="F51" s="116"/>
      <c r="G51" s="116"/>
      <c r="H51" s="116"/>
      <c r="I51" s="116"/>
      <c r="J51" s="116"/>
      <c r="K51" s="116"/>
      <c r="L51" s="116"/>
      <c r="M51" s="116"/>
      <c r="N51" s="140"/>
      <c r="O51" s="141">
        <f>SUM(O50:R50)</f>
        <v>430</v>
      </c>
      <c r="P51" s="141"/>
      <c r="Q51" s="141"/>
      <c r="R51" s="162"/>
    </row>
    <row r="52" spans="1:18" ht="14.25">
      <c r="A52" s="117" t="s">
        <v>414</v>
      </c>
      <c r="B52" s="118" t="s">
        <v>415</v>
      </c>
      <c r="C52" s="119"/>
      <c r="D52" s="119"/>
      <c r="E52" s="119" t="s">
        <v>416</v>
      </c>
      <c r="F52" s="119"/>
      <c r="G52" s="119" t="s">
        <v>417</v>
      </c>
      <c r="H52" s="119"/>
      <c r="I52" s="119" t="s">
        <v>418</v>
      </c>
      <c r="J52" s="119"/>
      <c r="K52" s="119"/>
      <c r="L52" s="119"/>
      <c r="M52" s="119"/>
      <c r="N52" s="119"/>
      <c r="O52" s="142" t="s">
        <v>419</v>
      </c>
      <c r="P52" s="143"/>
      <c r="Q52" s="163" t="s">
        <v>420</v>
      </c>
      <c r="R52" s="164"/>
    </row>
    <row r="53" spans="1:18" ht="39" customHeight="1">
      <c r="A53" s="120"/>
      <c r="B53" s="121" t="s">
        <v>421</v>
      </c>
      <c r="C53" s="107"/>
      <c r="D53" s="107"/>
      <c r="E53" s="89" t="s">
        <v>422</v>
      </c>
      <c r="F53" s="89"/>
      <c r="G53" s="122" t="s">
        <v>423</v>
      </c>
      <c r="H53" s="122"/>
      <c r="I53" s="144" t="s">
        <v>424</v>
      </c>
      <c r="J53" s="144"/>
      <c r="K53" s="144"/>
      <c r="L53" s="144"/>
      <c r="M53" s="144"/>
      <c r="N53" s="144"/>
      <c r="O53" s="145">
        <v>0.1</v>
      </c>
      <c r="P53" s="146"/>
      <c r="Q53" s="132">
        <v>7</v>
      </c>
      <c r="R53" s="165"/>
    </row>
    <row r="54" spans="1:18" ht="48" customHeight="1">
      <c r="A54" s="120"/>
      <c r="B54" s="121"/>
      <c r="C54" s="107"/>
      <c r="D54" s="107"/>
      <c r="E54" s="89" t="s">
        <v>425</v>
      </c>
      <c r="F54" s="89"/>
      <c r="G54" s="122" t="s">
        <v>426</v>
      </c>
      <c r="H54" s="122"/>
      <c r="I54" s="144" t="s">
        <v>427</v>
      </c>
      <c r="J54" s="144"/>
      <c r="K54" s="144"/>
      <c r="L54" s="144"/>
      <c r="M54" s="144"/>
      <c r="N54" s="144"/>
      <c r="O54" s="145">
        <v>0.1</v>
      </c>
      <c r="P54" s="146"/>
      <c r="Q54" s="132">
        <v>7</v>
      </c>
      <c r="R54" s="165"/>
    </row>
    <row r="55" spans="1:18" ht="45.75" customHeight="1">
      <c r="A55" s="120"/>
      <c r="B55" s="121"/>
      <c r="C55" s="107"/>
      <c r="D55" s="107"/>
      <c r="E55" s="89" t="s">
        <v>428</v>
      </c>
      <c r="F55" s="89"/>
      <c r="G55" s="122" t="s">
        <v>429</v>
      </c>
      <c r="H55" s="122"/>
      <c r="I55" s="144" t="s">
        <v>430</v>
      </c>
      <c r="J55" s="144"/>
      <c r="K55" s="144"/>
      <c r="L55" s="144"/>
      <c r="M55" s="144"/>
      <c r="N55" s="144"/>
      <c r="O55" s="145">
        <v>0.1</v>
      </c>
      <c r="P55" s="146"/>
      <c r="Q55" s="132">
        <v>10</v>
      </c>
      <c r="R55" s="165"/>
    </row>
    <row r="56" spans="1:18" ht="72" customHeight="1">
      <c r="A56" s="120"/>
      <c r="B56" s="121" t="s">
        <v>431</v>
      </c>
      <c r="C56" s="107"/>
      <c r="D56" s="107"/>
      <c r="E56" s="89" t="s">
        <v>432</v>
      </c>
      <c r="F56" s="89"/>
      <c r="G56" s="122" t="s">
        <v>433</v>
      </c>
      <c r="H56" s="122"/>
      <c r="I56" s="147" t="s">
        <v>434</v>
      </c>
      <c r="J56" s="147"/>
      <c r="K56" s="147"/>
      <c r="L56" s="147"/>
      <c r="M56" s="147"/>
      <c r="N56" s="147"/>
      <c r="O56" s="145">
        <v>0.1</v>
      </c>
      <c r="P56" s="146"/>
      <c r="Q56" s="132">
        <v>8</v>
      </c>
      <c r="R56" s="165"/>
    </row>
    <row r="57" spans="1:18" ht="48" customHeight="1">
      <c r="A57" s="120"/>
      <c r="B57" s="121"/>
      <c r="C57" s="107"/>
      <c r="D57" s="107"/>
      <c r="E57" s="89"/>
      <c r="F57" s="89"/>
      <c r="G57" s="122" t="s">
        <v>435</v>
      </c>
      <c r="H57" s="122"/>
      <c r="I57" s="147" t="s">
        <v>436</v>
      </c>
      <c r="J57" s="147"/>
      <c r="K57" s="147"/>
      <c r="L57" s="147"/>
      <c r="M57" s="147"/>
      <c r="N57" s="147"/>
      <c r="O57" s="145">
        <v>0.1</v>
      </c>
      <c r="P57" s="146"/>
      <c r="Q57" s="132">
        <v>7</v>
      </c>
      <c r="R57" s="165"/>
    </row>
    <row r="58" spans="1:18" ht="30" customHeight="1">
      <c r="A58" s="120"/>
      <c r="B58" s="123"/>
      <c r="C58" s="107"/>
      <c r="D58" s="107"/>
      <c r="E58" s="89" t="s">
        <v>437</v>
      </c>
      <c r="F58" s="89"/>
      <c r="G58" s="124" t="s">
        <v>438</v>
      </c>
      <c r="H58" s="124"/>
      <c r="I58" s="147" t="s">
        <v>439</v>
      </c>
      <c r="J58" s="147"/>
      <c r="K58" s="147"/>
      <c r="L58" s="147"/>
      <c r="M58" s="147"/>
      <c r="N58" s="147"/>
      <c r="O58" s="145">
        <v>0.1</v>
      </c>
      <c r="P58" s="146"/>
      <c r="Q58" s="132">
        <v>10</v>
      </c>
      <c r="R58" s="165"/>
    </row>
    <row r="59" spans="1:18" ht="24" customHeight="1">
      <c r="A59" s="120"/>
      <c r="B59" s="121" t="s">
        <v>440</v>
      </c>
      <c r="C59" s="107"/>
      <c r="D59" s="107"/>
      <c r="E59" s="89" t="s">
        <v>441</v>
      </c>
      <c r="F59" s="89"/>
      <c r="G59" s="122" t="s">
        <v>442</v>
      </c>
      <c r="H59" s="122"/>
      <c r="I59" s="144" t="s">
        <v>443</v>
      </c>
      <c r="J59" s="144"/>
      <c r="K59" s="144"/>
      <c r="L59" s="144"/>
      <c r="M59" s="144"/>
      <c r="N59" s="144"/>
      <c r="O59" s="125">
        <v>0.08</v>
      </c>
      <c r="P59" s="125"/>
      <c r="Q59" s="166">
        <v>7</v>
      </c>
      <c r="R59" s="167"/>
    </row>
    <row r="60" spans="1:18" ht="37.5" customHeight="1">
      <c r="A60" s="120"/>
      <c r="B60" s="123"/>
      <c r="C60" s="107"/>
      <c r="D60" s="107"/>
      <c r="E60" s="89" t="s">
        <v>444</v>
      </c>
      <c r="F60" s="89"/>
      <c r="G60" s="122" t="s">
        <v>445</v>
      </c>
      <c r="H60" s="122"/>
      <c r="I60" s="144" t="s">
        <v>446</v>
      </c>
      <c r="J60" s="144"/>
      <c r="K60" s="144"/>
      <c r="L60" s="144"/>
      <c r="M60" s="144"/>
      <c r="N60" s="144"/>
      <c r="O60" s="148">
        <v>0.08</v>
      </c>
      <c r="P60" s="125"/>
      <c r="Q60" s="166">
        <v>7</v>
      </c>
      <c r="R60" s="167"/>
    </row>
    <row r="61" spans="1:18" ht="45" customHeight="1">
      <c r="A61" s="120"/>
      <c r="B61" s="123"/>
      <c r="C61" s="107"/>
      <c r="D61" s="107"/>
      <c r="E61" s="89" t="s">
        <v>447</v>
      </c>
      <c r="F61" s="89"/>
      <c r="G61" s="125" t="s">
        <v>358</v>
      </c>
      <c r="H61" s="125"/>
      <c r="I61" s="149" t="s">
        <v>358</v>
      </c>
      <c r="J61" s="149"/>
      <c r="K61" s="149"/>
      <c r="L61" s="149"/>
      <c r="M61" s="149"/>
      <c r="N61" s="149"/>
      <c r="O61" s="125" t="s">
        <v>358</v>
      </c>
      <c r="P61" s="125"/>
      <c r="Q61" s="166">
        <v>0</v>
      </c>
      <c r="R61" s="167"/>
    </row>
    <row r="62" spans="1:18" ht="45" customHeight="1">
      <c r="A62" s="120"/>
      <c r="B62" s="123"/>
      <c r="C62" s="107"/>
      <c r="D62" s="107"/>
      <c r="E62" s="89" t="s">
        <v>448</v>
      </c>
      <c r="F62" s="89"/>
      <c r="G62" s="122" t="s">
        <v>375</v>
      </c>
      <c r="H62" s="122"/>
      <c r="I62" s="144" t="s">
        <v>449</v>
      </c>
      <c r="J62" s="144"/>
      <c r="K62" s="144"/>
      <c r="L62" s="144"/>
      <c r="M62" s="144"/>
      <c r="N62" s="144"/>
      <c r="O62" s="146">
        <v>0.08</v>
      </c>
      <c r="P62" s="146"/>
      <c r="Q62" s="132">
        <v>6</v>
      </c>
      <c r="R62" s="165"/>
    </row>
    <row r="63" spans="1:18" ht="45" customHeight="1">
      <c r="A63" s="120"/>
      <c r="B63" s="123"/>
      <c r="C63" s="107"/>
      <c r="D63" s="107"/>
      <c r="E63" s="89" t="s">
        <v>450</v>
      </c>
      <c r="F63" s="89"/>
      <c r="G63" s="125" t="s">
        <v>358</v>
      </c>
      <c r="H63" s="125"/>
      <c r="I63" s="149" t="s">
        <v>358</v>
      </c>
      <c r="J63" s="149"/>
      <c r="K63" s="149"/>
      <c r="L63" s="149"/>
      <c r="M63" s="149"/>
      <c r="N63" s="149"/>
      <c r="O63" s="125" t="s">
        <v>358</v>
      </c>
      <c r="P63" s="125"/>
      <c r="Q63" s="166">
        <v>0</v>
      </c>
      <c r="R63" s="167"/>
    </row>
    <row r="64" spans="1:18" ht="45" customHeight="1">
      <c r="A64" s="120"/>
      <c r="B64" s="123"/>
      <c r="C64" s="107"/>
      <c r="D64" s="107"/>
      <c r="E64" s="89" t="s">
        <v>451</v>
      </c>
      <c r="F64" s="89"/>
      <c r="G64" s="122" t="s">
        <v>452</v>
      </c>
      <c r="H64" s="122"/>
      <c r="I64" s="144" t="s">
        <v>453</v>
      </c>
      <c r="J64" s="144"/>
      <c r="K64" s="144"/>
      <c r="L64" s="144"/>
      <c r="M64" s="144"/>
      <c r="N64" s="144"/>
      <c r="O64" s="125">
        <v>0.08</v>
      </c>
      <c r="P64" s="125"/>
      <c r="Q64" s="166">
        <v>7</v>
      </c>
      <c r="R64" s="167"/>
    </row>
    <row r="65" spans="1:18" ht="45" customHeight="1">
      <c r="A65" s="120"/>
      <c r="B65" s="123"/>
      <c r="C65" s="107"/>
      <c r="D65" s="107"/>
      <c r="E65" s="89" t="s">
        <v>454</v>
      </c>
      <c r="F65" s="89"/>
      <c r="G65" s="122" t="s">
        <v>384</v>
      </c>
      <c r="H65" s="122"/>
      <c r="I65" s="144" t="s">
        <v>455</v>
      </c>
      <c r="J65" s="144"/>
      <c r="K65" s="144"/>
      <c r="L65" s="144"/>
      <c r="M65" s="144"/>
      <c r="N65" s="144"/>
      <c r="O65" s="148">
        <v>0.08</v>
      </c>
      <c r="P65" s="125"/>
      <c r="Q65" s="166">
        <v>6</v>
      </c>
      <c r="R65" s="167"/>
    </row>
    <row r="66" spans="1:18" ht="45" customHeight="1">
      <c r="A66" s="120"/>
      <c r="B66" s="168" t="s">
        <v>456</v>
      </c>
      <c r="C66" s="169"/>
      <c r="D66" s="169"/>
      <c r="E66" s="169"/>
      <c r="F66" s="169"/>
      <c r="G66" s="169"/>
      <c r="H66" s="169"/>
      <c r="I66" s="169"/>
      <c r="J66" s="169"/>
      <c r="K66" s="169"/>
      <c r="L66" s="169"/>
      <c r="M66" s="169"/>
      <c r="N66" s="204"/>
      <c r="O66" s="205">
        <v>1</v>
      </c>
      <c r="P66" s="205"/>
      <c r="Q66" s="208">
        <f>SUM(Q53:R65)</f>
        <v>82</v>
      </c>
      <c r="R66" s="209"/>
    </row>
    <row r="67" spans="1:18" ht="13.5">
      <c r="A67" s="170"/>
      <c r="B67" s="171" t="s">
        <v>457</v>
      </c>
      <c r="C67" s="172"/>
      <c r="D67" s="173" t="s">
        <v>458</v>
      </c>
      <c r="E67" s="174"/>
      <c r="F67" s="174"/>
      <c r="G67" s="174"/>
      <c r="H67" s="174"/>
      <c r="I67" s="174"/>
      <c r="J67" s="174"/>
      <c r="K67" s="174"/>
      <c r="L67" s="174"/>
      <c r="M67" s="174"/>
      <c r="N67" s="174"/>
      <c r="O67" s="174"/>
      <c r="P67" s="174"/>
      <c r="Q67" s="174"/>
      <c r="R67" s="210"/>
    </row>
    <row r="68" spans="1:18" ht="12.75">
      <c r="A68" s="117" t="s">
        <v>459</v>
      </c>
      <c r="B68" s="175" t="s">
        <v>460</v>
      </c>
      <c r="C68" s="176" t="s">
        <v>461</v>
      </c>
      <c r="D68" s="177"/>
      <c r="E68" s="178" t="s">
        <v>462</v>
      </c>
      <c r="F68" s="178"/>
      <c r="G68" s="178"/>
      <c r="H68" s="178"/>
      <c r="I68" s="178"/>
      <c r="J68" s="178"/>
      <c r="K68" s="178"/>
      <c r="L68" s="178" t="s">
        <v>463</v>
      </c>
      <c r="M68" s="178"/>
      <c r="N68" s="178" t="s">
        <v>464</v>
      </c>
      <c r="O68" s="178"/>
      <c r="P68" s="178"/>
      <c r="Q68" s="178" t="s">
        <v>465</v>
      </c>
      <c r="R68" s="211"/>
    </row>
    <row r="69" spans="1:18" ht="12.75">
      <c r="A69" s="179"/>
      <c r="B69" s="180"/>
      <c r="C69" s="181"/>
      <c r="D69" s="182"/>
      <c r="E69" s="112"/>
      <c r="F69" s="112"/>
      <c r="G69" s="112"/>
      <c r="H69" s="112"/>
      <c r="I69" s="112"/>
      <c r="J69" s="112"/>
      <c r="K69" s="112"/>
      <c r="L69" s="112"/>
      <c r="M69" s="112"/>
      <c r="N69" s="112"/>
      <c r="O69" s="112"/>
      <c r="P69" s="112"/>
      <c r="Q69" s="57"/>
      <c r="R69" s="212"/>
    </row>
    <row r="70" spans="1:18" ht="12.75">
      <c r="A70" s="179"/>
      <c r="B70" s="180"/>
      <c r="C70" s="181"/>
      <c r="D70" s="182"/>
      <c r="E70" s="112"/>
      <c r="F70" s="112"/>
      <c r="G70" s="112"/>
      <c r="H70" s="112"/>
      <c r="I70" s="112"/>
      <c r="J70" s="112"/>
      <c r="K70" s="112"/>
      <c r="L70" s="112"/>
      <c r="M70" s="112"/>
      <c r="N70" s="112"/>
      <c r="O70" s="112"/>
      <c r="P70" s="112"/>
      <c r="Q70" s="57"/>
      <c r="R70" s="212"/>
    </row>
    <row r="71" spans="1:18" ht="12.75">
      <c r="A71" s="179"/>
      <c r="B71" s="180"/>
      <c r="C71" s="181"/>
      <c r="D71" s="182"/>
      <c r="E71" s="112"/>
      <c r="F71" s="112"/>
      <c r="G71" s="112"/>
      <c r="H71" s="112"/>
      <c r="I71" s="112"/>
      <c r="J71" s="112"/>
      <c r="K71" s="112"/>
      <c r="L71" s="112"/>
      <c r="M71" s="112"/>
      <c r="N71" s="112"/>
      <c r="O71" s="112"/>
      <c r="P71" s="112"/>
      <c r="Q71" s="57"/>
      <c r="R71" s="212"/>
    </row>
    <row r="72" spans="1:18" ht="12.75">
      <c r="A72" s="179"/>
      <c r="B72" s="180"/>
      <c r="C72" s="181"/>
      <c r="D72" s="182"/>
      <c r="E72" s="112"/>
      <c r="F72" s="112"/>
      <c r="G72" s="112"/>
      <c r="H72" s="112"/>
      <c r="I72" s="112"/>
      <c r="J72" s="112"/>
      <c r="K72" s="112"/>
      <c r="L72" s="112"/>
      <c r="M72" s="112"/>
      <c r="N72" s="112"/>
      <c r="O72" s="112"/>
      <c r="P72" s="112"/>
      <c r="Q72" s="57"/>
      <c r="R72" s="212"/>
    </row>
    <row r="73" spans="1:18" ht="12.75">
      <c r="A73" s="179"/>
      <c r="B73" s="180"/>
      <c r="C73" s="181"/>
      <c r="D73" s="182"/>
      <c r="E73" s="112"/>
      <c r="F73" s="112"/>
      <c r="G73" s="112"/>
      <c r="H73" s="112"/>
      <c r="I73" s="112"/>
      <c r="J73" s="112"/>
      <c r="K73" s="112"/>
      <c r="L73" s="112"/>
      <c r="M73" s="112"/>
      <c r="N73" s="112"/>
      <c r="O73" s="112"/>
      <c r="P73" s="112"/>
      <c r="Q73" s="57"/>
      <c r="R73" s="212"/>
    </row>
    <row r="74" spans="1:18" ht="12.75">
      <c r="A74" s="179"/>
      <c r="B74" s="180"/>
      <c r="C74" s="183" t="s">
        <v>466</v>
      </c>
      <c r="D74" s="184"/>
      <c r="E74" s="184"/>
      <c r="F74" s="184"/>
      <c r="G74" s="184"/>
      <c r="H74" s="184"/>
      <c r="I74" s="184"/>
      <c r="J74" s="184"/>
      <c r="K74" s="184"/>
      <c r="L74" s="184"/>
      <c r="M74" s="184"/>
      <c r="N74" s="184"/>
      <c r="O74" s="184"/>
      <c r="P74" s="184"/>
      <c r="Q74" s="184"/>
      <c r="R74" s="213"/>
    </row>
    <row r="75" spans="1:18" ht="12.75">
      <c r="A75" s="179"/>
      <c r="B75" s="185"/>
      <c r="C75" s="186" t="s">
        <v>467</v>
      </c>
      <c r="D75" s="187"/>
      <c r="E75" s="187"/>
      <c r="F75" s="187"/>
      <c r="G75" s="187"/>
      <c r="H75" s="187"/>
      <c r="I75" s="187"/>
      <c r="J75" s="187"/>
      <c r="K75" s="187"/>
      <c r="L75" s="187"/>
      <c r="M75" s="187"/>
      <c r="N75" s="187"/>
      <c r="O75" s="187"/>
      <c r="P75" s="187"/>
      <c r="Q75" s="187"/>
      <c r="R75" s="214"/>
    </row>
    <row r="76" spans="1:18" ht="12.75">
      <c r="A76" s="179"/>
      <c r="B76" s="175" t="s">
        <v>468</v>
      </c>
      <c r="C76" s="188" t="s">
        <v>469</v>
      </c>
      <c r="D76" s="189"/>
      <c r="E76" s="189"/>
      <c r="F76" s="189"/>
      <c r="G76" s="189"/>
      <c r="H76" s="189"/>
      <c r="I76" s="189"/>
      <c r="J76" s="189"/>
      <c r="K76" s="189"/>
      <c r="L76" s="189"/>
      <c r="M76" s="189"/>
      <c r="N76" s="189"/>
      <c r="O76" s="189"/>
      <c r="P76" s="189"/>
      <c r="Q76" s="189"/>
      <c r="R76" s="215"/>
    </row>
    <row r="77" spans="1:18" ht="12.75">
      <c r="A77" s="179"/>
      <c r="B77" s="190"/>
      <c r="C77" s="191" t="s">
        <v>470</v>
      </c>
      <c r="D77" s="192"/>
      <c r="E77" s="192"/>
      <c r="F77" s="192"/>
      <c r="G77" s="192"/>
      <c r="H77" s="192"/>
      <c r="I77" s="192"/>
      <c r="J77" s="192"/>
      <c r="K77" s="192"/>
      <c r="L77" s="192"/>
      <c r="M77" s="192"/>
      <c r="N77" s="192"/>
      <c r="O77" s="192"/>
      <c r="P77" s="192"/>
      <c r="Q77" s="192"/>
      <c r="R77" s="216"/>
    </row>
    <row r="78" spans="1:18" ht="12.75">
      <c r="A78" s="179"/>
      <c r="B78" s="190"/>
      <c r="C78" s="193" t="s">
        <v>471</v>
      </c>
      <c r="D78" s="194"/>
      <c r="E78" s="194"/>
      <c r="F78" s="194"/>
      <c r="G78" s="194"/>
      <c r="H78" s="194"/>
      <c r="I78" s="194"/>
      <c r="J78" s="194"/>
      <c r="K78" s="194"/>
      <c r="L78" s="194"/>
      <c r="M78" s="194"/>
      <c r="N78" s="194"/>
      <c r="O78" s="194"/>
      <c r="P78" s="194"/>
      <c r="Q78" s="194"/>
      <c r="R78" s="217"/>
    </row>
    <row r="79" spans="1:18" ht="12.75">
      <c r="A79" s="179"/>
      <c r="B79" s="195"/>
      <c r="C79" s="186" t="s">
        <v>472</v>
      </c>
      <c r="D79" s="187"/>
      <c r="E79" s="187"/>
      <c r="F79" s="187"/>
      <c r="G79" s="187"/>
      <c r="H79" s="187"/>
      <c r="I79" s="187"/>
      <c r="J79" s="187"/>
      <c r="K79" s="187"/>
      <c r="L79" s="187"/>
      <c r="M79" s="187"/>
      <c r="N79" s="187"/>
      <c r="O79" s="187"/>
      <c r="P79" s="187"/>
      <c r="Q79" s="187"/>
      <c r="R79" s="214"/>
    </row>
    <row r="80" spans="1:18" ht="12.75">
      <c r="A80" s="179"/>
      <c r="B80" s="190" t="s">
        <v>473</v>
      </c>
      <c r="C80" s="196"/>
      <c r="D80" s="197"/>
      <c r="E80" s="197"/>
      <c r="F80" s="197"/>
      <c r="G80" s="197"/>
      <c r="H80" s="197"/>
      <c r="I80" s="197"/>
      <c r="J80" s="197"/>
      <c r="K80" s="197"/>
      <c r="L80" s="197"/>
      <c r="M80" s="197"/>
      <c r="N80" s="197"/>
      <c r="O80" s="197"/>
      <c r="P80" s="197"/>
      <c r="Q80" s="197"/>
      <c r="R80" s="218"/>
    </row>
    <row r="81" spans="1:18" ht="12.75">
      <c r="A81" s="198"/>
      <c r="B81" s="195"/>
      <c r="C81" s="199" t="s">
        <v>474</v>
      </c>
      <c r="D81" s="200"/>
      <c r="E81" s="200"/>
      <c r="F81" s="200"/>
      <c r="G81" s="200"/>
      <c r="H81" s="200"/>
      <c r="I81" s="200"/>
      <c r="J81" s="200"/>
      <c r="K81" s="200"/>
      <c r="L81" s="200"/>
      <c r="M81" s="200"/>
      <c r="N81" s="200"/>
      <c r="O81" s="200"/>
      <c r="P81" s="200"/>
      <c r="Q81" s="200"/>
      <c r="R81" s="219"/>
    </row>
    <row r="82" spans="1:18" ht="18.75">
      <c r="A82" s="201"/>
      <c r="B82" s="202" t="s">
        <v>320</v>
      </c>
      <c r="C82" s="202"/>
      <c r="D82" s="202"/>
      <c r="E82" s="202"/>
      <c r="F82" s="202"/>
      <c r="G82" s="202" t="s">
        <v>475</v>
      </c>
      <c r="H82" s="202"/>
      <c r="I82" s="202"/>
      <c r="J82" s="202"/>
      <c r="K82" s="202"/>
      <c r="L82" s="206"/>
      <c r="M82" s="207"/>
      <c r="N82" s="207" t="s">
        <v>322</v>
      </c>
      <c r="O82" s="206">
        <v>2863193</v>
      </c>
      <c r="P82" s="207"/>
      <c r="Q82" s="207"/>
      <c r="R82" s="207"/>
    </row>
    <row r="83" ht="12"/>
    <row r="84" ht="12"/>
    <row r="85" ht="12"/>
    <row r="86" ht="12"/>
    <row r="87" spans="1:18" ht="25.5">
      <c r="A87" s="37" t="s">
        <v>324</v>
      </c>
      <c r="B87" s="37"/>
      <c r="C87" s="37"/>
      <c r="D87" s="37"/>
      <c r="E87" s="37"/>
      <c r="F87" s="37"/>
      <c r="G87" s="37"/>
      <c r="H87" s="37"/>
      <c r="I87" s="37"/>
      <c r="J87" s="37"/>
      <c r="K87" s="37"/>
      <c r="L87" s="37"/>
      <c r="M87" s="37"/>
      <c r="N87" s="37"/>
      <c r="O87" s="37"/>
      <c r="P87" s="37"/>
      <c r="Q87" s="37"/>
      <c r="R87" s="37"/>
    </row>
    <row r="88" spans="1:18" ht="14.25">
      <c r="A88" s="38" t="s">
        <v>325</v>
      </c>
      <c r="B88" s="39" t="s">
        <v>326</v>
      </c>
      <c r="C88" s="40"/>
      <c r="D88" s="40"/>
      <c r="E88" s="41" t="s">
        <v>476</v>
      </c>
      <c r="F88" s="41"/>
      <c r="G88" s="41"/>
      <c r="H88" s="41"/>
      <c r="I88" s="41"/>
      <c r="J88" s="41"/>
      <c r="K88" s="41"/>
      <c r="L88" s="41"/>
      <c r="M88" s="41"/>
      <c r="N88" s="41"/>
      <c r="O88" s="41"/>
      <c r="P88" s="41"/>
      <c r="Q88" s="41"/>
      <c r="R88" s="150"/>
    </row>
    <row r="89" spans="1:18" ht="12.75">
      <c r="A89" s="42"/>
      <c r="B89" s="43" t="s">
        <v>328</v>
      </c>
      <c r="C89" s="44"/>
      <c r="D89" s="44"/>
      <c r="E89" s="44"/>
      <c r="F89" s="44"/>
      <c r="G89" s="45"/>
      <c r="H89" s="46" t="s">
        <v>329</v>
      </c>
      <c r="I89" s="45"/>
      <c r="J89" s="108" t="s">
        <v>330</v>
      </c>
      <c r="K89" s="109"/>
      <c r="L89" s="110"/>
      <c r="M89" s="46" t="s">
        <v>331</v>
      </c>
      <c r="N89" s="45"/>
      <c r="O89" s="108" t="s">
        <v>332</v>
      </c>
      <c r="P89" s="109"/>
      <c r="Q89" s="109"/>
      <c r="R89" s="151"/>
    </row>
    <row r="90" spans="1:18" ht="12.75">
      <c r="A90" s="42"/>
      <c r="B90" s="47"/>
      <c r="C90" s="48"/>
      <c r="D90" s="48"/>
      <c r="E90" s="48"/>
      <c r="F90" s="48"/>
      <c r="G90" s="49"/>
      <c r="H90" s="50"/>
      <c r="I90" s="49"/>
      <c r="J90" s="108" t="s">
        <v>333</v>
      </c>
      <c r="K90" s="109"/>
      <c r="L90" s="110"/>
      <c r="M90" s="50"/>
      <c r="N90" s="49"/>
      <c r="O90" s="108" t="s">
        <v>334</v>
      </c>
      <c r="P90" s="109"/>
      <c r="Q90" s="109"/>
      <c r="R90" s="151"/>
    </row>
    <row r="91" spans="1:18" ht="14.25">
      <c r="A91" s="42"/>
      <c r="B91" s="51" t="s">
        <v>335</v>
      </c>
      <c r="C91" s="52"/>
      <c r="D91" s="52"/>
      <c r="E91" s="52"/>
      <c r="F91" s="52"/>
      <c r="G91" s="53"/>
      <c r="H91" s="54"/>
      <c r="I91" s="128"/>
      <c r="J91" s="128"/>
      <c r="K91" s="128"/>
      <c r="L91" s="128"/>
      <c r="M91" s="128"/>
      <c r="N91" s="128"/>
      <c r="O91" s="128"/>
      <c r="P91" s="128"/>
      <c r="Q91" s="128"/>
      <c r="R91" s="152"/>
    </row>
    <row r="92" spans="1:18" ht="36" customHeight="1">
      <c r="A92" s="42"/>
      <c r="B92" s="55" t="s">
        <v>336</v>
      </c>
      <c r="C92" s="56" t="s">
        <v>337</v>
      </c>
      <c r="D92" s="56"/>
      <c r="E92" s="56"/>
      <c r="F92" s="56"/>
      <c r="G92" s="56"/>
      <c r="H92" s="57"/>
      <c r="I92" s="57"/>
      <c r="J92" s="57"/>
      <c r="K92" s="129" t="s">
        <v>338</v>
      </c>
      <c r="L92" s="129"/>
      <c r="M92" s="129"/>
      <c r="N92" s="129"/>
      <c r="O92" s="130" t="s">
        <v>339</v>
      </c>
      <c r="P92" s="130"/>
      <c r="Q92" s="130"/>
      <c r="R92" s="153"/>
    </row>
    <row r="93" spans="1:18" ht="36" customHeight="1">
      <c r="A93" s="42"/>
      <c r="B93" s="58"/>
      <c r="C93" s="56" t="s">
        <v>340</v>
      </c>
      <c r="D93" s="56"/>
      <c r="E93" s="56" t="s">
        <v>341</v>
      </c>
      <c r="F93" s="56"/>
      <c r="G93" s="56"/>
      <c r="H93" s="56" t="s">
        <v>342</v>
      </c>
      <c r="I93" s="56"/>
      <c r="J93" s="56"/>
      <c r="K93" s="56" t="s">
        <v>343</v>
      </c>
      <c r="L93" s="56"/>
      <c r="M93" s="56" t="s">
        <v>344</v>
      </c>
      <c r="N93" s="56"/>
      <c r="O93" s="72" t="s">
        <v>345</v>
      </c>
      <c r="P93" s="53"/>
      <c r="Q93" s="52" t="s">
        <v>346</v>
      </c>
      <c r="R93" s="154"/>
    </row>
    <row r="94" spans="1:18" ht="36" customHeight="1">
      <c r="A94" s="42"/>
      <c r="B94" s="58"/>
      <c r="C94" s="56" t="s">
        <v>347</v>
      </c>
      <c r="D94" s="56"/>
      <c r="E94" s="56" t="s">
        <v>348</v>
      </c>
      <c r="F94" s="56"/>
      <c r="G94" s="56"/>
      <c r="H94" s="59" t="s">
        <v>349</v>
      </c>
      <c r="I94" s="59"/>
      <c r="J94" s="59"/>
      <c r="K94" s="131" t="s">
        <v>350</v>
      </c>
      <c r="L94" s="131"/>
      <c r="M94" s="131" t="s">
        <v>351</v>
      </c>
      <c r="N94" s="131"/>
      <c r="O94" s="131" t="s">
        <v>350</v>
      </c>
      <c r="P94" s="131"/>
      <c r="Q94" s="52" t="s">
        <v>352</v>
      </c>
      <c r="R94" s="154"/>
    </row>
    <row r="95" spans="1:18" ht="36" customHeight="1">
      <c r="A95" s="42"/>
      <c r="B95" s="58"/>
      <c r="C95" s="56"/>
      <c r="D95" s="56"/>
      <c r="E95" s="56" t="s">
        <v>353</v>
      </c>
      <c r="F95" s="56"/>
      <c r="G95" s="56"/>
      <c r="H95" s="59" t="s">
        <v>477</v>
      </c>
      <c r="I95" s="59"/>
      <c r="J95" s="59"/>
      <c r="K95" s="131" t="s">
        <v>478</v>
      </c>
      <c r="L95" s="131"/>
      <c r="M95" s="131" t="s">
        <v>479</v>
      </c>
      <c r="N95" s="131"/>
      <c r="O95" s="131" t="s">
        <v>480</v>
      </c>
      <c r="P95" s="131"/>
      <c r="Q95" s="155">
        <v>0.89</v>
      </c>
      <c r="R95" s="154"/>
    </row>
    <row r="96" spans="1:18" ht="36" customHeight="1">
      <c r="A96" s="42"/>
      <c r="B96" s="58"/>
      <c r="C96" s="56"/>
      <c r="D96" s="56"/>
      <c r="E96" s="56" t="s">
        <v>357</v>
      </c>
      <c r="F96" s="56"/>
      <c r="G96" s="56"/>
      <c r="H96" s="59" t="s">
        <v>358</v>
      </c>
      <c r="I96" s="59"/>
      <c r="J96" s="59"/>
      <c r="K96" s="132" t="s">
        <v>358</v>
      </c>
      <c r="L96" s="132"/>
      <c r="M96" s="132" t="s">
        <v>358</v>
      </c>
      <c r="N96" s="132"/>
      <c r="O96" s="132" t="s">
        <v>358</v>
      </c>
      <c r="P96" s="132"/>
      <c r="Q96" s="130" t="s">
        <v>358</v>
      </c>
      <c r="R96" s="153"/>
    </row>
    <row r="97" spans="1:18" ht="36" customHeight="1">
      <c r="A97" s="42"/>
      <c r="B97" s="58"/>
      <c r="C97" s="56" t="s">
        <v>359</v>
      </c>
      <c r="D97" s="56"/>
      <c r="E97" s="60" t="s">
        <v>360</v>
      </c>
      <c r="F97" s="61"/>
      <c r="G97" s="62"/>
      <c r="H97" s="59" t="s">
        <v>361</v>
      </c>
      <c r="I97" s="59"/>
      <c r="J97" s="59"/>
      <c r="K97" s="131">
        <v>1050</v>
      </c>
      <c r="L97" s="131"/>
      <c r="M97" s="131">
        <v>1080</v>
      </c>
      <c r="N97" s="131"/>
      <c r="O97" s="131">
        <v>1061</v>
      </c>
      <c r="P97" s="131"/>
      <c r="Q97" s="155">
        <v>0.98</v>
      </c>
      <c r="R97" s="154"/>
    </row>
    <row r="98" spans="1:18" ht="36" customHeight="1">
      <c r="A98" s="42"/>
      <c r="B98" s="58"/>
      <c r="C98" s="56"/>
      <c r="D98" s="56"/>
      <c r="E98" s="63"/>
      <c r="F98" s="64"/>
      <c r="G98" s="65"/>
      <c r="H98" s="59" t="s">
        <v>362</v>
      </c>
      <c r="I98" s="59"/>
      <c r="J98" s="59"/>
      <c r="K98" s="131">
        <v>280</v>
      </c>
      <c r="L98" s="131"/>
      <c r="M98" s="131">
        <v>300</v>
      </c>
      <c r="N98" s="131"/>
      <c r="O98" s="131">
        <v>283</v>
      </c>
      <c r="P98" s="131"/>
      <c r="Q98" s="155">
        <v>0.94</v>
      </c>
      <c r="R98" s="154"/>
    </row>
    <row r="99" spans="1:18" ht="36" customHeight="1">
      <c r="A99" s="42"/>
      <c r="B99" s="58"/>
      <c r="C99" s="56"/>
      <c r="D99" s="56"/>
      <c r="E99" s="60" t="s">
        <v>363</v>
      </c>
      <c r="F99" s="61"/>
      <c r="G99" s="62"/>
      <c r="H99" s="59" t="s">
        <v>481</v>
      </c>
      <c r="I99" s="59"/>
      <c r="J99" s="59"/>
      <c r="K99" s="133">
        <v>0.7</v>
      </c>
      <c r="L99" s="131"/>
      <c r="M99" s="133">
        <v>0.75</v>
      </c>
      <c r="N99" s="131"/>
      <c r="O99" s="133">
        <v>0.72</v>
      </c>
      <c r="P99" s="131"/>
      <c r="Q99" s="155">
        <v>0.75</v>
      </c>
      <c r="R99" s="154"/>
    </row>
    <row r="100" spans="1:18" ht="36" customHeight="1">
      <c r="A100" s="42"/>
      <c r="B100" s="58"/>
      <c r="C100" s="56"/>
      <c r="D100" s="56"/>
      <c r="E100" s="66"/>
      <c r="F100" s="67"/>
      <c r="G100" s="68"/>
      <c r="H100" s="59" t="s">
        <v>482</v>
      </c>
      <c r="I100" s="59"/>
      <c r="J100" s="59"/>
      <c r="K100" s="133">
        <v>0.3</v>
      </c>
      <c r="L100" s="131"/>
      <c r="M100" s="133">
        <v>0.35</v>
      </c>
      <c r="N100" s="131"/>
      <c r="O100" s="133">
        <v>0.32</v>
      </c>
      <c r="P100" s="131"/>
      <c r="Q100" s="155">
        <v>0.91</v>
      </c>
      <c r="R100" s="154"/>
    </row>
    <row r="101" spans="1:18" ht="36" customHeight="1">
      <c r="A101" s="42"/>
      <c r="B101" s="58"/>
      <c r="C101" s="56" t="s">
        <v>372</v>
      </c>
      <c r="D101" s="56"/>
      <c r="E101" s="203" t="s">
        <v>373</v>
      </c>
      <c r="F101" s="203"/>
      <c r="G101" s="203"/>
      <c r="H101" s="59" t="s">
        <v>358</v>
      </c>
      <c r="I101" s="59"/>
      <c r="J101" s="59"/>
      <c r="K101" s="132" t="s">
        <v>358</v>
      </c>
      <c r="L101" s="132"/>
      <c r="M101" s="132" t="s">
        <v>358</v>
      </c>
      <c r="N101" s="132"/>
      <c r="O101" s="132" t="s">
        <v>358</v>
      </c>
      <c r="P101" s="132"/>
      <c r="Q101" s="130" t="s">
        <v>358</v>
      </c>
      <c r="R101" s="153"/>
    </row>
    <row r="102" spans="1:18" ht="36" customHeight="1">
      <c r="A102" s="42"/>
      <c r="B102" s="58"/>
      <c r="C102" s="56"/>
      <c r="D102" s="56"/>
      <c r="E102" s="203" t="s">
        <v>374</v>
      </c>
      <c r="F102" s="203"/>
      <c r="G102" s="203"/>
      <c r="H102" s="59" t="s">
        <v>483</v>
      </c>
      <c r="I102" s="59"/>
      <c r="J102" s="59"/>
      <c r="K102" s="131" t="s">
        <v>484</v>
      </c>
      <c r="L102" s="131"/>
      <c r="M102" s="131" t="s">
        <v>485</v>
      </c>
      <c r="N102" s="131"/>
      <c r="O102" s="131" t="s">
        <v>484</v>
      </c>
      <c r="P102" s="131"/>
      <c r="Q102" s="155" t="s">
        <v>352</v>
      </c>
      <c r="R102" s="154"/>
    </row>
    <row r="103" spans="1:18" ht="36" customHeight="1">
      <c r="A103" s="42"/>
      <c r="B103" s="58"/>
      <c r="C103" s="56"/>
      <c r="D103" s="56"/>
      <c r="E103" s="203" t="s">
        <v>378</v>
      </c>
      <c r="F103" s="203"/>
      <c r="G103" s="203"/>
      <c r="H103" s="59" t="s">
        <v>358</v>
      </c>
      <c r="I103" s="59"/>
      <c r="J103" s="59"/>
      <c r="K103" s="132" t="s">
        <v>358</v>
      </c>
      <c r="L103" s="132"/>
      <c r="M103" s="132" t="s">
        <v>358</v>
      </c>
      <c r="N103" s="132"/>
      <c r="O103" s="132" t="s">
        <v>358</v>
      </c>
      <c r="P103" s="132"/>
      <c r="Q103" s="130" t="s">
        <v>358</v>
      </c>
      <c r="R103" s="153"/>
    </row>
    <row r="104" spans="1:18" ht="36" customHeight="1">
      <c r="A104" s="42"/>
      <c r="B104" s="58"/>
      <c r="C104" s="56"/>
      <c r="D104" s="56"/>
      <c r="E104" s="203" t="s">
        <v>379</v>
      </c>
      <c r="F104" s="203"/>
      <c r="G104" s="203"/>
      <c r="H104" s="59" t="s">
        <v>380</v>
      </c>
      <c r="I104" s="59"/>
      <c r="J104" s="59"/>
      <c r="K104" s="131" t="s">
        <v>381</v>
      </c>
      <c r="L104" s="131"/>
      <c r="M104" s="131" t="s">
        <v>382</v>
      </c>
      <c r="N104" s="131"/>
      <c r="O104" s="131" t="s">
        <v>381</v>
      </c>
      <c r="P104" s="131"/>
      <c r="Q104" s="52" t="s">
        <v>352</v>
      </c>
      <c r="R104" s="154"/>
    </row>
    <row r="105" spans="1:18" ht="36" customHeight="1">
      <c r="A105" s="42"/>
      <c r="B105" s="58"/>
      <c r="C105" s="56"/>
      <c r="D105" s="56"/>
      <c r="E105" s="56" t="s">
        <v>383</v>
      </c>
      <c r="F105" s="56"/>
      <c r="G105" s="56"/>
      <c r="H105" s="59" t="s">
        <v>384</v>
      </c>
      <c r="I105" s="59"/>
      <c r="J105" s="59"/>
      <c r="K105" s="133">
        <v>0.9</v>
      </c>
      <c r="L105" s="131"/>
      <c r="M105" s="133">
        <v>0.95</v>
      </c>
      <c r="N105" s="131"/>
      <c r="O105" s="133">
        <v>0.91</v>
      </c>
      <c r="P105" s="131"/>
      <c r="Q105" s="155">
        <v>0.96</v>
      </c>
      <c r="R105" s="154"/>
    </row>
    <row r="106" spans="1:18" ht="36" customHeight="1">
      <c r="A106" s="42"/>
      <c r="B106" s="51" t="s">
        <v>385</v>
      </c>
      <c r="C106" s="52"/>
      <c r="D106" s="53"/>
      <c r="E106" s="70" t="s">
        <v>386</v>
      </c>
      <c r="F106" s="71"/>
      <c r="G106" s="71"/>
      <c r="H106" s="72" t="s">
        <v>387</v>
      </c>
      <c r="I106" s="52"/>
      <c r="J106" s="53"/>
      <c r="K106" s="54" t="s">
        <v>358</v>
      </c>
      <c r="L106" s="128"/>
      <c r="M106" s="128"/>
      <c r="N106" s="128"/>
      <c r="O106" s="128"/>
      <c r="P106" s="128"/>
      <c r="Q106" s="128"/>
      <c r="R106" s="152"/>
    </row>
    <row r="107" spans="1:18" ht="12.75">
      <c r="A107" s="73"/>
      <c r="B107" s="56" t="s">
        <v>388</v>
      </c>
      <c r="C107" s="56"/>
      <c r="D107" s="56"/>
      <c r="E107" s="74" t="s">
        <v>486</v>
      </c>
      <c r="F107" s="75"/>
      <c r="G107" s="75"/>
      <c r="H107" s="75"/>
      <c r="I107" s="75"/>
      <c r="J107" s="75"/>
      <c r="K107" s="75"/>
      <c r="L107" s="75"/>
      <c r="M107" s="75"/>
      <c r="N107" s="75"/>
      <c r="O107" s="75"/>
      <c r="P107" s="75"/>
      <c r="Q107" s="75"/>
      <c r="R107" s="75"/>
    </row>
    <row r="108" spans="1:18" ht="12.75">
      <c r="A108" s="76" t="s">
        <v>390</v>
      </c>
      <c r="B108" s="77"/>
      <c r="C108" s="77"/>
      <c r="D108" s="77"/>
      <c r="E108" s="78" t="s">
        <v>391</v>
      </c>
      <c r="F108" s="79"/>
      <c r="G108" s="80"/>
      <c r="H108" s="81" t="s">
        <v>392</v>
      </c>
      <c r="I108" s="81"/>
      <c r="J108" s="81"/>
      <c r="K108" s="81"/>
      <c r="L108" s="81"/>
      <c r="M108" s="81"/>
      <c r="N108" s="81"/>
      <c r="O108" s="81"/>
      <c r="P108" s="81"/>
      <c r="Q108" s="81"/>
      <c r="R108" s="156"/>
    </row>
    <row r="109" spans="1:18" ht="12.75">
      <c r="A109" s="82"/>
      <c r="B109" s="83"/>
      <c r="C109" s="83"/>
      <c r="D109" s="83"/>
      <c r="E109" s="84"/>
      <c r="F109" s="85"/>
      <c r="G109" s="86"/>
      <c r="H109" s="87" t="s">
        <v>393</v>
      </c>
      <c r="I109" s="87"/>
      <c r="J109" s="89" t="s">
        <v>308</v>
      </c>
      <c r="K109" s="89"/>
      <c r="L109" s="89"/>
      <c r="M109" s="89"/>
      <c r="N109" s="89" t="s">
        <v>309</v>
      </c>
      <c r="O109" s="89"/>
      <c r="P109" s="89"/>
      <c r="Q109" s="89" t="s">
        <v>394</v>
      </c>
      <c r="R109" s="157"/>
    </row>
    <row r="110" spans="1:18" ht="12.75">
      <c r="A110" s="88"/>
      <c r="B110" s="83"/>
      <c r="C110" s="83"/>
      <c r="D110" s="83"/>
      <c r="E110" s="84"/>
      <c r="F110" s="85"/>
      <c r="G110" s="86"/>
      <c r="H110" s="89" t="s">
        <v>395</v>
      </c>
      <c r="I110" s="89" t="s">
        <v>396</v>
      </c>
      <c r="J110" s="89" t="s">
        <v>397</v>
      </c>
      <c r="K110" s="89" t="s">
        <v>398</v>
      </c>
      <c r="L110" s="89" t="s">
        <v>399</v>
      </c>
      <c r="M110" s="89"/>
      <c r="N110" s="89" t="s">
        <v>400</v>
      </c>
      <c r="O110" s="89" t="s">
        <v>401</v>
      </c>
      <c r="P110" s="135"/>
      <c r="Q110" s="89"/>
      <c r="R110" s="157"/>
    </row>
    <row r="111" spans="1:18" ht="12.75">
      <c r="A111" s="88"/>
      <c r="B111" s="83"/>
      <c r="C111" s="83"/>
      <c r="D111" s="83"/>
      <c r="E111" s="90"/>
      <c r="F111" s="91"/>
      <c r="G111" s="92"/>
      <c r="H111" s="89"/>
      <c r="I111" s="89"/>
      <c r="J111" s="89"/>
      <c r="K111" s="89"/>
      <c r="L111" s="89"/>
      <c r="M111" s="89"/>
      <c r="N111" s="89"/>
      <c r="O111" s="135"/>
      <c r="P111" s="135"/>
      <c r="Q111" s="89"/>
      <c r="R111" s="157"/>
    </row>
    <row r="112" spans="1:18" ht="36">
      <c r="A112" s="88"/>
      <c r="B112" s="93" t="s">
        <v>402</v>
      </c>
      <c r="C112" s="93"/>
      <c r="D112" s="93"/>
      <c r="E112" s="94">
        <f>E113+E117</f>
        <v>50</v>
      </c>
      <c r="F112" s="95"/>
      <c r="G112" s="96"/>
      <c r="H112" s="97">
        <v>44.39</v>
      </c>
      <c r="I112" s="136" t="s">
        <v>403</v>
      </c>
      <c r="J112" s="97">
        <v>44.39</v>
      </c>
      <c r="K112" s="137">
        <f aca="true" t="shared" si="3" ref="K112:K118">J112/H112</f>
        <v>1</v>
      </c>
      <c r="L112" s="57" t="s">
        <v>403</v>
      </c>
      <c r="M112" s="57"/>
      <c r="N112" s="97">
        <v>44.39</v>
      </c>
      <c r="O112" s="138">
        <f aca="true" t="shared" si="4" ref="O112:O118">N112/J112</f>
        <v>1</v>
      </c>
      <c r="P112" s="138"/>
      <c r="Q112" s="158">
        <f aca="true" t="shared" si="5" ref="Q112:Q118">J112-N112</f>
        <v>0</v>
      </c>
      <c r="R112" s="159"/>
    </row>
    <row r="113" spans="1:18" ht="36">
      <c r="A113" s="88"/>
      <c r="B113" s="98" t="s">
        <v>404</v>
      </c>
      <c r="C113" s="99"/>
      <c r="D113" s="100"/>
      <c r="E113" s="94">
        <f>SUM(E114:G116)</f>
        <v>50</v>
      </c>
      <c r="F113" s="95"/>
      <c r="G113" s="96"/>
      <c r="H113" s="97">
        <v>44.39</v>
      </c>
      <c r="I113" s="136" t="s">
        <v>403</v>
      </c>
      <c r="J113" s="97">
        <v>44.39</v>
      </c>
      <c r="K113" s="137">
        <f t="shared" si="3"/>
        <v>1</v>
      </c>
      <c r="L113" s="57" t="s">
        <v>403</v>
      </c>
      <c r="M113" s="57"/>
      <c r="N113" s="97">
        <v>44.39</v>
      </c>
      <c r="O113" s="138">
        <f t="shared" si="4"/>
        <v>1</v>
      </c>
      <c r="P113" s="138"/>
      <c r="Q113" s="158">
        <f t="shared" si="5"/>
        <v>0</v>
      </c>
      <c r="R113" s="159"/>
    </row>
    <row r="114" spans="1:18" ht="13.5">
      <c r="A114" s="88"/>
      <c r="B114" s="101" t="s">
        <v>405</v>
      </c>
      <c r="C114" s="102"/>
      <c r="D114" s="103"/>
      <c r="E114" s="104">
        <v>0</v>
      </c>
      <c r="F114" s="105"/>
      <c r="G114" s="106"/>
      <c r="H114" s="97">
        <v>0</v>
      </c>
      <c r="I114" s="139" t="s">
        <v>358</v>
      </c>
      <c r="J114" s="97">
        <v>0</v>
      </c>
      <c r="K114" s="137" t="e">
        <f t="shared" si="3"/>
        <v>#DIV/0!</v>
      </c>
      <c r="L114" s="57" t="s">
        <v>358</v>
      </c>
      <c r="M114" s="57"/>
      <c r="N114" s="97">
        <v>0</v>
      </c>
      <c r="O114" s="138" t="e">
        <f t="shared" si="4"/>
        <v>#DIV/0!</v>
      </c>
      <c r="P114" s="138"/>
      <c r="Q114" s="158">
        <f t="shared" si="5"/>
        <v>0</v>
      </c>
      <c r="R114" s="159"/>
    </row>
    <row r="115" spans="1:18" ht="13.5">
      <c r="A115" s="88"/>
      <c r="B115" s="101" t="s">
        <v>406</v>
      </c>
      <c r="C115" s="102"/>
      <c r="D115" s="103"/>
      <c r="E115" s="104">
        <v>0</v>
      </c>
      <c r="F115" s="105"/>
      <c r="G115" s="106"/>
      <c r="H115" s="97">
        <v>0</v>
      </c>
      <c r="I115" s="139" t="s">
        <v>358</v>
      </c>
      <c r="J115" s="97">
        <v>0</v>
      </c>
      <c r="K115" s="137" t="e">
        <f t="shared" si="3"/>
        <v>#DIV/0!</v>
      </c>
      <c r="L115" s="57" t="s">
        <v>358</v>
      </c>
      <c r="M115" s="57"/>
      <c r="N115" s="97">
        <v>0</v>
      </c>
      <c r="O115" s="138" t="e">
        <f t="shared" si="4"/>
        <v>#DIV/0!</v>
      </c>
      <c r="P115" s="138"/>
      <c r="Q115" s="158">
        <f t="shared" si="5"/>
        <v>0</v>
      </c>
      <c r="R115" s="159"/>
    </row>
    <row r="116" spans="1:18" ht="36">
      <c r="A116" s="88"/>
      <c r="B116" s="101" t="s">
        <v>407</v>
      </c>
      <c r="C116" s="102"/>
      <c r="D116" s="103"/>
      <c r="E116" s="104">
        <v>50</v>
      </c>
      <c r="F116" s="105"/>
      <c r="G116" s="106"/>
      <c r="H116" s="97">
        <v>44.39</v>
      </c>
      <c r="I116" s="136" t="s">
        <v>403</v>
      </c>
      <c r="J116" s="97">
        <v>44.39</v>
      </c>
      <c r="K116" s="137">
        <f t="shared" si="3"/>
        <v>1</v>
      </c>
      <c r="L116" s="57" t="s">
        <v>403</v>
      </c>
      <c r="M116" s="57"/>
      <c r="N116" s="97">
        <v>44.39</v>
      </c>
      <c r="O116" s="138">
        <f t="shared" si="4"/>
        <v>1</v>
      </c>
      <c r="P116" s="138"/>
      <c r="Q116" s="158">
        <f t="shared" si="5"/>
        <v>0</v>
      </c>
      <c r="R116" s="159"/>
    </row>
    <row r="117" spans="1:18" ht="13.5">
      <c r="A117" s="88"/>
      <c r="B117" s="107" t="s">
        <v>408</v>
      </c>
      <c r="C117" s="107"/>
      <c r="D117" s="107"/>
      <c r="E117" s="94">
        <f>SUM(E118:G118)</f>
        <v>0</v>
      </c>
      <c r="F117" s="95"/>
      <c r="G117" s="96"/>
      <c r="H117" s="97">
        <v>0</v>
      </c>
      <c r="I117" s="139" t="s">
        <v>358</v>
      </c>
      <c r="J117" s="97">
        <v>0</v>
      </c>
      <c r="K117" s="137" t="e">
        <f t="shared" si="3"/>
        <v>#DIV/0!</v>
      </c>
      <c r="L117" s="57" t="s">
        <v>358</v>
      </c>
      <c r="M117" s="57"/>
      <c r="N117" s="97">
        <v>0</v>
      </c>
      <c r="O117" s="138" t="e">
        <f t="shared" si="4"/>
        <v>#DIV/0!</v>
      </c>
      <c r="P117" s="138"/>
      <c r="Q117" s="158">
        <f t="shared" si="5"/>
        <v>0</v>
      </c>
      <c r="R117" s="159"/>
    </row>
    <row r="118" spans="1:18" ht="13.5">
      <c r="A118" s="88"/>
      <c r="B118" s="108" t="s">
        <v>409</v>
      </c>
      <c r="C118" s="109"/>
      <c r="D118" s="110"/>
      <c r="E118" s="104">
        <v>0</v>
      </c>
      <c r="F118" s="105"/>
      <c r="G118" s="106"/>
      <c r="H118" s="97">
        <v>0</v>
      </c>
      <c r="I118" s="139" t="s">
        <v>358</v>
      </c>
      <c r="J118" s="97">
        <v>0</v>
      </c>
      <c r="K118" s="137" t="e">
        <f t="shared" si="3"/>
        <v>#DIV/0!</v>
      </c>
      <c r="L118" s="57" t="s">
        <v>358</v>
      </c>
      <c r="M118" s="57"/>
      <c r="N118" s="97">
        <v>0</v>
      </c>
      <c r="O118" s="138" t="e">
        <f t="shared" si="4"/>
        <v>#DIV/0!</v>
      </c>
      <c r="P118" s="138"/>
      <c r="Q118" s="158">
        <f t="shared" si="5"/>
        <v>0</v>
      </c>
      <c r="R118" s="159"/>
    </row>
    <row r="119" spans="1:18" ht="12">
      <c r="A119" s="88"/>
      <c r="B119" s="89" t="s">
        <v>410</v>
      </c>
      <c r="C119" s="87"/>
      <c r="D119" s="89" t="s">
        <v>411</v>
      </c>
      <c r="E119" s="111" t="s">
        <v>412</v>
      </c>
      <c r="F119" s="111"/>
      <c r="G119" s="111"/>
      <c r="H119" s="111"/>
      <c r="I119" s="111"/>
      <c r="J119" s="111"/>
      <c r="K119" s="111"/>
      <c r="L119" s="111"/>
      <c r="M119" s="111"/>
      <c r="N119" s="111"/>
      <c r="O119" s="111" t="s">
        <v>413</v>
      </c>
      <c r="P119" s="111"/>
      <c r="Q119" s="111"/>
      <c r="R119" s="160"/>
    </row>
    <row r="120" spans="1:18" ht="12">
      <c r="A120" s="88"/>
      <c r="B120" s="87"/>
      <c r="C120" s="87"/>
      <c r="D120" s="89">
        <v>1</v>
      </c>
      <c r="E120" s="112" t="s">
        <v>476</v>
      </c>
      <c r="F120" s="112"/>
      <c r="G120" s="112"/>
      <c r="H120" s="112"/>
      <c r="I120" s="112"/>
      <c r="J120" s="112"/>
      <c r="K120" s="112"/>
      <c r="L120" s="112"/>
      <c r="M120" s="112"/>
      <c r="N120" s="112"/>
      <c r="O120" s="112">
        <v>44.39</v>
      </c>
      <c r="P120" s="112"/>
      <c r="Q120" s="112"/>
      <c r="R120" s="161"/>
    </row>
    <row r="121" spans="1:18" ht="12.75">
      <c r="A121" s="113"/>
      <c r="B121" s="114"/>
      <c r="C121" s="114"/>
      <c r="D121" s="115" t="s">
        <v>55</v>
      </c>
      <c r="E121" s="116"/>
      <c r="F121" s="116"/>
      <c r="G121" s="116"/>
      <c r="H121" s="116"/>
      <c r="I121" s="116"/>
      <c r="J121" s="116"/>
      <c r="K121" s="116"/>
      <c r="L121" s="116"/>
      <c r="M121" s="116"/>
      <c r="N121" s="140"/>
      <c r="O121" s="141">
        <f>SUM(O120:R120)</f>
        <v>44.39</v>
      </c>
      <c r="P121" s="141"/>
      <c r="Q121" s="141"/>
      <c r="R121" s="162"/>
    </row>
    <row r="122" spans="1:18" ht="14.25">
      <c r="A122" s="117" t="s">
        <v>414</v>
      </c>
      <c r="B122" s="118" t="s">
        <v>415</v>
      </c>
      <c r="C122" s="119"/>
      <c r="D122" s="119"/>
      <c r="E122" s="119" t="s">
        <v>416</v>
      </c>
      <c r="F122" s="119"/>
      <c r="G122" s="119" t="s">
        <v>417</v>
      </c>
      <c r="H122" s="119"/>
      <c r="I122" s="119" t="s">
        <v>418</v>
      </c>
      <c r="J122" s="119"/>
      <c r="K122" s="119"/>
      <c r="L122" s="119"/>
      <c r="M122" s="119"/>
      <c r="N122" s="119"/>
      <c r="O122" s="142" t="s">
        <v>419</v>
      </c>
      <c r="P122" s="143"/>
      <c r="Q122" s="163" t="s">
        <v>420</v>
      </c>
      <c r="R122" s="164"/>
    </row>
    <row r="123" spans="1:18" ht="75" customHeight="1">
      <c r="A123" s="120"/>
      <c r="B123" s="121" t="s">
        <v>421</v>
      </c>
      <c r="C123" s="107"/>
      <c r="D123" s="107"/>
      <c r="E123" s="89" t="s">
        <v>422</v>
      </c>
      <c r="F123" s="89"/>
      <c r="G123" s="122" t="s">
        <v>423</v>
      </c>
      <c r="H123" s="122"/>
      <c r="I123" s="144" t="s">
        <v>424</v>
      </c>
      <c r="J123" s="144"/>
      <c r="K123" s="144"/>
      <c r="L123" s="144"/>
      <c r="M123" s="144"/>
      <c r="N123" s="144"/>
      <c r="O123" s="145">
        <v>0.1</v>
      </c>
      <c r="P123" s="146"/>
      <c r="Q123" s="132">
        <v>8</v>
      </c>
      <c r="R123" s="165"/>
    </row>
    <row r="124" spans="1:18" ht="75" customHeight="1">
      <c r="A124" s="120"/>
      <c r="B124" s="121"/>
      <c r="C124" s="107"/>
      <c r="D124" s="107"/>
      <c r="E124" s="89" t="s">
        <v>425</v>
      </c>
      <c r="F124" s="89"/>
      <c r="G124" s="122" t="s">
        <v>426</v>
      </c>
      <c r="H124" s="122"/>
      <c r="I124" s="144" t="s">
        <v>427</v>
      </c>
      <c r="J124" s="144"/>
      <c r="K124" s="144"/>
      <c r="L124" s="144"/>
      <c r="M124" s="144"/>
      <c r="N124" s="144"/>
      <c r="O124" s="145">
        <v>0.1</v>
      </c>
      <c r="P124" s="146"/>
      <c r="Q124" s="132">
        <v>7</v>
      </c>
      <c r="R124" s="165"/>
    </row>
    <row r="125" spans="1:18" ht="75" customHeight="1">
      <c r="A125" s="120"/>
      <c r="B125" s="121"/>
      <c r="C125" s="107"/>
      <c r="D125" s="107"/>
      <c r="E125" s="89" t="s">
        <v>428</v>
      </c>
      <c r="F125" s="89"/>
      <c r="G125" s="122" t="s">
        <v>429</v>
      </c>
      <c r="H125" s="122"/>
      <c r="I125" s="144" t="s">
        <v>430</v>
      </c>
      <c r="J125" s="144"/>
      <c r="K125" s="144"/>
      <c r="L125" s="144"/>
      <c r="M125" s="144"/>
      <c r="N125" s="144"/>
      <c r="O125" s="145">
        <v>0.1</v>
      </c>
      <c r="P125" s="146"/>
      <c r="Q125" s="132">
        <v>10</v>
      </c>
      <c r="R125" s="165"/>
    </row>
    <row r="126" spans="1:18" ht="75" customHeight="1">
      <c r="A126" s="120"/>
      <c r="B126" s="121" t="s">
        <v>431</v>
      </c>
      <c r="C126" s="107"/>
      <c r="D126" s="107"/>
      <c r="E126" s="89" t="s">
        <v>432</v>
      </c>
      <c r="F126" s="89"/>
      <c r="G126" s="122" t="s">
        <v>433</v>
      </c>
      <c r="H126" s="122"/>
      <c r="I126" s="147" t="s">
        <v>434</v>
      </c>
      <c r="J126" s="147"/>
      <c r="K126" s="147"/>
      <c r="L126" s="147"/>
      <c r="M126" s="147"/>
      <c r="N126" s="147"/>
      <c r="O126" s="145">
        <v>0.1</v>
      </c>
      <c r="P126" s="146"/>
      <c r="Q126" s="132">
        <v>8</v>
      </c>
      <c r="R126" s="165"/>
    </row>
    <row r="127" spans="1:18" ht="75" customHeight="1">
      <c r="A127" s="120"/>
      <c r="B127" s="121"/>
      <c r="C127" s="107"/>
      <c r="D127" s="107"/>
      <c r="E127" s="89"/>
      <c r="F127" s="89"/>
      <c r="G127" s="122" t="s">
        <v>435</v>
      </c>
      <c r="H127" s="122"/>
      <c r="I127" s="147" t="s">
        <v>436</v>
      </c>
      <c r="J127" s="147"/>
      <c r="K127" s="147"/>
      <c r="L127" s="147"/>
      <c r="M127" s="147"/>
      <c r="N127" s="147"/>
      <c r="O127" s="145">
        <v>0.1</v>
      </c>
      <c r="P127" s="146"/>
      <c r="Q127" s="132">
        <v>7</v>
      </c>
      <c r="R127" s="165"/>
    </row>
    <row r="128" spans="1:18" ht="75" customHeight="1">
      <c r="A128" s="120"/>
      <c r="B128" s="123"/>
      <c r="C128" s="107"/>
      <c r="D128" s="107"/>
      <c r="E128" s="89" t="s">
        <v>437</v>
      </c>
      <c r="F128" s="89"/>
      <c r="G128" s="124" t="s">
        <v>438</v>
      </c>
      <c r="H128" s="124"/>
      <c r="I128" s="147" t="s">
        <v>439</v>
      </c>
      <c r="J128" s="147"/>
      <c r="K128" s="147"/>
      <c r="L128" s="147"/>
      <c r="M128" s="147"/>
      <c r="N128" s="147"/>
      <c r="O128" s="145">
        <v>0.1</v>
      </c>
      <c r="P128" s="146"/>
      <c r="Q128" s="132">
        <v>10</v>
      </c>
      <c r="R128" s="165"/>
    </row>
    <row r="129" spans="1:18" ht="75" customHeight="1">
      <c r="A129" s="120"/>
      <c r="B129" s="121" t="s">
        <v>440</v>
      </c>
      <c r="C129" s="107"/>
      <c r="D129" s="107"/>
      <c r="E129" s="89" t="s">
        <v>441</v>
      </c>
      <c r="F129" s="89"/>
      <c r="G129" s="122" t="s">
        <v>442</v>
      </c>
      <c r="H129" s="122"/>
      <c r="I129" s="144" t="s">
        <v>443</v>
      </c>
      <c r="J129" s="144"/>
      <c r="K129" s="144"/>
      <c r="L129" s="144"/>
      <c r="M129" s="144"/>
      <c r="N129" s="144"/>
      <c r="O129" s="125">
        <v>0.08</v>
      </c>
      <c r="P129" s="125"/>
      <c r="Q129" s="166">
        <v>7</v>
      </c>
      <c r="R129" s="167"/>
    </row>
    <row r="130" spans="1:18" ht="75" customHeight="1">
      <c r="A130" s="120"/>
      <c r="B130" s="123"/>
      <c r="C130" s="107"/>
      <c r="D130" s="107"/>
      <c r="E130" s="89" t="s">
        <v>444</v>
      </c>
      <c r="F130" s="89"/>
      <c r="G130" s="122" t="s">
        <v>487</v>
      </c>
      <c r="H130" s="122"/>
      <c r="I130" s="144" t="s">
        <v>488</v>
      </c>
      <c r="J130" s="144"/>
      <c r="K130" s="144"/>
      <c r="L130" s="144"/>
      <c r="M130" s="144"/>
      <c r="N130" s="144"/>
      <c r="O130" s="148">
        <v>0.08</v>
      </c>
      <c r="P130" s="125"/>
      <c r="Q130" s="166">
        <v>6</v>
      </c>
      <c r="R130" s="167"/>
    </row>
    <row r="131" spans="1:18" ht="75" customHeight="1">
      <c r="A131" s="120"/>
      <c r="B131" s="123"/>
      <c r="C131" s="107"/>
      <c r="D131" s="107"/>
      <c r="E131" s="89" t="s">
        <v>447</v>
      </c>
      <c r="F131" s="89"/>
      <c r="G131" s="125" t="s">
        <v>358</v>
      </c>
      <c r="H131" s="125"/>
      <c r="I131" s="149" t="s">
        <v>358</v>
      </c>
      <c r="J131" s="149"/>
      <c r="K131" s="149"/>
      <c r="L131" s="149"/>
      <c r="M131" s="149"/>
      <c r="N131" s="149"/>
      <c r="O131" s="125" t="s">
        <v>358</v>
      </c>
      <c r="P131" s="125"/>
      <c r="Q131" s="166">
        <v>0</v>
      </c>
      <c r="R131" s="167"/>
    </row>
    <row r="132" spans="1:18" ht="75" customHeight="1">
      <c r="A132" s="120"/>
      <c r="B132" s="123"/>
      <c r="C132" s="107"/>
      <c r="D132" s="107"/>
      <c r="E132" s="89" t="s">
        <v>448</v>
      </c>
      <c r="F132" s="89"/>
      <c r="G132" s="122" t="s">
        <v>483</v>
      </c>
      <c r="H132" s="122"/>
      <c r="I132" s="144" t="s">
        <v>489</v>
      </c>
      <c r="J132" s="144"/>
      <c r="K132" s="144"/>
      <c r="L132" s="144"/>
      <c r="M132" s="144"/>
      <c r="N132" s="144"/>
      <c r="O132" s="146">
        <v>0.08</v>
      </c>
      <c r="P132" s="146"/>
      <c r="Q132" s="132">
        <v>6</v>
      </c>
      <c r="R132" s="165"/>
    </row>
    <row r="133" spans="1:18" ht="75" customHeight="1">
      <c r="A133" s="120"/>
      <c r="B133" s="123"/>
      <c r="C133" s="107"/>
      <c r="D133" s="107"/>
      <c r="E133" s="89" t="s">
        <v>450</v>
      </c>
      <c r="F133" s="89"/>
      <c r="G133" s="125" t="s">
        <v>358</v>
      </c>
      <c r="H133" s="125"/>
      <c r="I133" s="149" t="s">
        <v>358</v>
      </c>
      <c r="J133" s="149"/>
      <c r="K133" s="149"/>
      <c r="L133" s="149"/>
      <c r="M133" s="149"/>
      <c r="N133" s="149"/>
      <c r="O133" s="125" t="s">
        <v>358</v>
      </c>
      <c r="P133" s="125"/>
      <c r="Q133" s="166">
        <v>0</v>
      </c>
      <c r="R133" s="167"/>
    </row>
    <row r="134" spans="1:18" ht="75" customHeight="1">
      <c r="A134" s="120"/>
      <c r="B134" s="123"/>
      <c r="C134" s="107"/>
      <c r="D134" s="107"/>
      <c r="E134" s="89" t="s">
        <v>451</v>
      </c>
      <c r="F134" s="89"/>
      <c r="G134" s="122" t="s">
        <v>452</v>
      </c>
      <c r="H134" s="122"/>
      <c r="I134" s="144" t="s">
        <v>453</v>
      </c>
      <c r="J134" s="144"/>
      <c r="K134" s="144"/>
      <c r="L134" s="144"/>
      <c r="M134" s="144"/>
      <c r="N134" s="144"/>
      <c r="O134" s="125">
        <v>0.08</v>
      </c>
      <c r="P134" s="125"/>
      <c r="Q134" s="166">
        <v>7</v>
      </c>
      <c r="R134" s="167"/>
    </row>
    <row r="135" spans="1:18" ht="75" customHeight="1">
      <c r="A135" s="120"/>
      <c r="B135" s="123"/>
      <c r="C135" s="107"/>
      <c r="D135" s="107"/>
      <c r="E135" s="89" t="s">
        <v>454</v>
      </c>
      <c r="F135" s="89"/>
      <c r="G135" s="122" t="s">
        <v>384</v>
      </c>
      <c r="H135" s="122"/>
      <c r="I135" s="144" t="s">
        <v>455</v>
      </c>
      <c r="J135" s="144"/>
      <c r="K135" s="144"/>
      <c r="L135" s="144"/>
      <c r="M135" s="144"/>
      <c r="N135" s="144"/>
      <c r="O135" s="148">
        <v>0.08</v>
      </c>
      <c r="P135" s="125"/>
      <c r="Q135" s="166">
        <v>6</v>
      </c>
      <c r="R135" s="167"/>
    </row>
    <row r="136" spans="1:18" ht="14.25">
      <c r="A136" s="120"/>
      <c r="B136" s="168" t="s">
        <v>456</v>
      </c>
      <c r="C136" s="169"/>
      <c r="D136" s="169"/>
      <c r="E136" s="169"/>
      <c r="F136" s="169"/>
      <c r="G136" s="169"/>
      <c r="H136" s="169"/>
      <c r="I136" s="169"/>
      <c r="J136" s="169"/>
      <c r="K136" s="169"/>
      <c r="L136" s="169"/>
      <c r="M136" s="169"/>
      <c r="N136" s="204"/>
      <c r="O136" s="205">
        <v>1</v>
      </c>
      <c r="P136" s="205"/>
      <c r="Q136" s="208">
        <f>SUM(Q123:R135)</f>
        <v>82</v>
      </c>
      <c r="R136" s="209"/>
    </row>
    <row r="137" spans="1:18" ht="14.25">
      <c r="A137" s="170"/>
      <c r="B137" s="171" t="s">
        <v>457</v>
      </c>
      <c r="C137" s="172"/>
      <c r="D137" s="173" t="s">
        <v>458</v>
      </c>
      <c r="E137" s="174"/>
      <c r="F137" s="174"/>
      <c r="G137" s="174"/>
      <c r="H137" s="174"/>
      <c r="I137" s="174"/>
      <c r="J137" s="174"/>
      <c r="K137" s="174"/>
      <c r="L137" s="174"/>
      <c r="M137" s="174"/>
      <c r="N137" s="174"/>
      <c r="O137" s="174"/>
      <c r="P137" s="174"/>
      <c r="Q137" s="174"/>
      <c r="R137" s="210"/>
    </row>
    <row r="138" spans="1:18" ht="12">
      <c r="A138" s="117" t="s">
        <v>459</v>
      </c>
      <c r="B138" s="175" t="s">
        <v>460</v>
      </c>
      <c r="C138" s="176" t="s">
        <v>461</v>
      </c>
      <c r="D138" s="177"/>
      <c r="E138" s="178" t="s">
        <v>462</v>
      </c>
      <c r="F138" s="178"/>
      <c r="G138" s="178"/>
      <c r="H138" s="178"/>
      <c r="I138" s="178"/>
      <c r="J138" s="178"/>
      <c r="K138" s="178"/>
      <c r="L138" s="178" t="s">
        <v>463</v>
      </c>
      <c r="M138" s="178"/>
      <c r="N138" s="178" t="s">
        <v>464</v>
      </c>
      <c r="O138" s="178"/>
      <c r="P138" s="178"/>
      <c r="Q138" s="178" t="s">
        <v>465</v>
      </c>
      <c r="R138" s="211"/>
    </row>
    <row r="139" spans="1:18" ht="12">
      <c r="A139" s="179"/>
      <c r="B139" s="180"/>
      <c r="C139" s="181"/>
      <c r="D139" s="182"/>
      <c r="E139" s="112"/>
      <c r="F139" s="112"/>
      <c r="G139" s="112"/>
      <c r="H139" s="112"/>
      <c r="I139" s="112"/>
      <c r="J139" s="112"/>
      <c r="K139" s="112"/>
      <c r="L139" s="112"/>
      <c r="M139" s="112"/>
      <c r="N139" s="112"/>
      <c r="O139" s="112"/>
      <c r="P139" s="112"/>
      <c r="Q139" s="57"/>
      <c r="R139" s="212"/>
    </row>
    <row r="140" spans="1:18" ht="12">
      <c r="A140" s="179"/>
      <c r="B140" s="180"/>
      <c r="C140" s="181"/>
      <c r="D140" s="182"/>
      <c r="E140" s="112"/>
      <c r="F140" s="112"/>
      <c r="G140" s="112"/>
      <c r="H140" s="112"/>
      <c r="I140" s="112"/>
      <c r="J140" s="112"/>
      <c r="K140" s="112"/>
      <c r="L140" s="112"/>
      <c r="M140" s="112"/>
      <c r="N140" s="112"/>
      <c r="O140" s="112"/>
      <c r="P140" s="112"/>
      <c r="Q140" s="57"/>
      <c r="R140" s="212"/>
    </row>
    <row r="141" spans="1:18" ht="12">
      <c r="A141" s="179"/>
      <c r="B141" s="180"/>
      <c r="C141" s="181"/>
      <c r="D141" s="182"/>
      <c r="E141" s="112"/>
      <c r="F141" s="112"/>
      <c r="G141" s="112"/>
      <c r="H141" s="112"/>
      <c r="I141" s="112"/>
      <c r="J141" s="112"/>
      <c r="K141" s="112"/>
      <c r="L141" s="112"/>
      <c r="M141" s="112"/>
      <c r="N141" s="112"/>
      <c r="O141" s="112"/>
      <c r="P141" s="112"/>
      <c r="Q141" s="57"/>
      <c r="R141" s="212"/>
    </row>
    <row r="142" spans="1:18" ht="12">
      <c r="A142" s="179"/>
      <c r="B142" s="180"/>
      <c r="C142" s="181"/>
      <c r="D142" s="182"/>
      <c r="E142" s="112"/>
      <c r="F142" s="112"/>
      <c r="G142" s="112"/>
      <c r="H142" s="112"/>
      <c r="I142" s="112"/>
      <c r="J142" s="112"/>
      <c r="K142" s="112"/>
      <c r="L142" s="112"/>
      <c r="M142" s="112"/>
      <c r="N142" s="112"/>
      <c r="O142" s="112"/>
      <c r="P142" s="112"/>
      <c r="Q142" s="57"/>
      <c r="R142" s="212"/>
    </row>
    <row r="143" spans="1:18" ht="12">
      <c r="A143" s="179"/>
      <c r="B143" s="180"/>
      <c r="C143" s="181"/>
      <c r="D143" s="182"/>
      <c r="E143" s="112"/>
      <c r="F143" s="112"/>
      <c r="G143" s="112"/>
      <c r="H143" s="112"/>
      <c r="I143" s="112"/>
      <c r="J143" s="112"/>
      <c r="K143" s="112"/>
      <c r="L143" s="112"/>
      <c r="M143" s="112"/>
      <c r="N143" s="112"/>
      <c r="O143" s="112"/>
      <c r="P143" s="112"/>
      <c r="Q143" s="57"/>
      <c r="R143" s="212"/>
    </row>
    <row r="144" spans="1:18" ht="12">
      <c r="A144" s="179"/>
      <c r="B144" s="180"/>
      <c r="C144" s="183" t="s">
        <v>466</v>
      </c>
      <c r="D144" s="184"/>
      <c r="E144" s="184"/>
      <c r="F144" s="184"/>
      <c r="G144" s="184"/>
      <c r="H144" s="184"/>
      <c r="I144" s="184"/>
      <c r="J144" s="184"/>
      <c r="K144" s="184"/>
      <c r="L144" s="184"/>
      <c r="M144" s="184"/>
      <c r="N144" s="184"/>
      <c r="O144" s="184"/>
      <c r="P144" s="184"/>
      <c r="Q144" s="184"/>
      <c r="R144" s="213"/>
    </row>
    <row r="145" spans="1:18" ht="12.75">
      <c r="A145" s="179"/>
      <c r="B145" s="185"/>
      <c r="C145" s="186" t="s">
        <v>467</v>
      </c>
      <c r="D145" s="187"/>
      <c r="E145" s="187"/>
      <c r="F145" s="187"/>
      <c r="G145" s="187"/>
      <c r="H145" s="187"/>
      <c r="I145" s="187"/>
      <c r="J145" s="187"/>
      <c r="K145" s="187"/>
      <c r="L145" s="187"/>
      <c r="M145" s="187"/>
      <c r="N145" s="187"/>
      <c r="O145" s="187"/>
      <c r="P145" s="187"/>
      <c r="Q145" s="187"/>
      <c r="R145" s="214"/>
    </row>
    <row r="146" spans="1:18" ht="12">
      <c r="A146" s="179"/>
      <c r="B146" s="175" t="s">
        <v>468</v>
      </c>
      <c r="C146" s="188" t="s">
        <v>469</v>
      </c>
      <c r="D146" s="189"/>
      <c r="E146" s="189"/>
      <c r="F146" s="189"/>
      <c r="G146" s="189"/>
      <c r="H146" s="189"/>
      <c r="I146" s="189"/>
      <c r="J146" s="189"/>
      <c r="K146" s="189"/>
      <c r="L146" s="189"/>
      <c r="M146" s="189"/>
      <c r="N146" s="189"/>
      <c r="O146" s="189"/>
      <c r="P146" s="189"/>
      <c r="Q146" s="189"/>
      <c r="R146" s="215"/>
    </row>
    <row r="147" spans="1:18" ht="12">
      <c r="A147" s="179"/>
      <c r="B147" s="190"/>
      <c r="C147" s="191" t="s">
        <v>470</v>
      </c>
      <c r="D147" s="192"/>
      <c r="E147" s="192"/>
      <c r="F147" s="192"/>
      <c r="G147" s="192"/>
      <c r="H147" s="192"/>
      <c r="I147" s="192"/>
      <c r="J147" s="192"/>
      <c r="K147" s="192"/>
      <c r="L147" s="192"/>
      <c r="M147" s="192"/>
      <c r="N147" s="192"/>
      <c r="O147" s="192"/>
      <c r="P147" s="192"/>
      <c r="Q147" s="192"/>
      <c r="R147" s="216"/>
    </row>
    <row r="148" spans="1:18" ht="12">
      <c r="A148" s="179"/>
      <c r="B148" s="190"/>
      <c r="C148" s="193" t="s">
        <v>471</v>
      </c>
      <c r="D148" s="194"/>
      <c r="E148" s="194"/>
      <c r="F148" s="194"/>
      <c r="G148" s="194"/>
      <c r="H148" s="194"/>
      <c r="I148" s="194"/>
      <c r="J148" s="194"/>
      <c r="K148" s="194"/>
      <c r="L148" s="194"/>
      <c r="M148" s="194"/>
      <c r="N148" s="194"/>
      <c r="O148" s="194"/>
      <c r="P148" s="194"/>
      <c r="Q148" s="194"/>
      <c r="R148" s="217"/>
    </row>
    <row r="149" spans="1:18" ht="12.75">
      <c r="A149" s="179"/>
      <c r="B149" s="195"/>
      <c r="C149" s="186" t="s">
        <v>472</v>
      </c>
      <c r="D149" s="187"/>
      <c r="E149" s="187"/>
      <c r="F149" s="187"/>
      <c r="G149" s="187"/>
      <c r="H149" s="187"/>
      <c r="I149" s="187"/>
      <c r="J149" s="187"/>
      <c r="K149" s="187"/>
      <c r="L149" s="187"/>
      <c r="M149" s="187"/>
      <c r="N149" s="187"/>
      <c r="O149" s="187"/>
      <c r="P149" s="187"/>
      <c r="Q149" s="187"/>
      <c r="R149" s="214"/>
    </row>
    <row r="150" spans="1:18" ht="12">
      <c r="A150" s="179"/>
      <c r="B150" s="190" t="s">
        <v>473</v>
      </c>
      <c r="C150" s="196"/>
      <c r="D150" s="197"/>
      <c r="E150" s="197"/>
      <c r="F150" s="197"/>
      <c r="G150" s="197"/>
      <c r="H150" s="197"/>
      <c r="I150" s="197"/>
      <c r="J150" s="197"/>
      <c r="K150" s="197"/>
      <c r="L150" s="197"/>
      <c r="M150" s="197"/>
      <c r="N150" s="197"/>
      <c r="O150" s="197"/>
      <c r="P150" s="197"/>
      <c r="Q150" s="197"/>
      <c r="R150" s="218"/>
    </row>
    <row r="151" spans="1:18" ht="12.75">
      <c r="A151" s="198"/>
      <c r="B151" s="195"/>
      <c r="C151" s="199" t="s">
        <v>474</v>
      </c>
      <c r="D151" s="200"/>
      <c r="E151" s="200"/>
      <c r="F151" s="200"/>
      <c r="G151" s="200"/>
      <c r="H151" s="200"/>
      <c r="I151" s="200"/>
      <c r="J151" s="200"/>
      <c r="K151" s="200"/>
      <c r="L151" s="200"/>
      <c r="M151" s="200"/>
      <c r="N151" s="200"/>
      <c r="O151" s="200"/>
      <c r="P151" s="200"/>
      <c r="Q151" s="200"/>
      <c r="R151" s="219"/>
    </row>
    <row r="152" spans="1:18" ht="18.75">
      <c r="A152" s="201"/>
      <c r="B152" s="202" t="s">
        <v>490</v>
      </c>
      <c r="C152" s="202"/>
      <c r="D152" s="202"/>
      <c r="E152" s="202"/>
      <c r="F152" s="202"/>
      <c r="G152" s="202" t="s">
        <v>321</v>
      </c>
      <c r="H152" s="202"/>
      <c r="I152" s="202"/>
      <c r="J152" s="202"/>
      <c r="K152" s="202"/>
      <c r="L152" s="206"/>
      <c r="M152" s="207"/>
      <c r="N152" s="207" t="s">
        <v>322</v>
      </c>
      <c r="O152" s="206"/>
      <c r="P152" s="207"/>
      <c r="Q152" s="207"/>
      <c r="R152" s="207"/>
    </row>
  </sheetData>
  <sheetProtection/>
  <mergeCells count="574">
    <mergeCell ref="A3:H3"/>
    <mergeCell ref="E4:F4"/>
    <mergeCell ref="G4:H4"/>
    <mergeCell ref="C5:D5"/>
    <mergeCell ref="E5:F5"/>
    <mergeCell ref="G5:H5"/>
    <mergeCell ref="B8:H8"/>
    <mergeCell ref="B9:H9"/>
    <mergeCell ref="B10:H10"/>
    <mergeCell ref="B11:H11"/>
    <mergeCell ref="D12:E12"/>
    <mergeCell ref="G12:H12"/>
    <mergeCell ref="A13:H13"/>
    <mergeCell ref="A16:R16"/>
    <mergeCell ref="B17:D17"/>
    <mergeCell ref="E17:R17"/>
    <mergeCell ref="J18:L18"/>
    <mergeCell ref="O18:R18"/>
    <mergeCell ref="J19:L19"/>
    <mergeCell ref="O19:R19"/>
    <mergeCell ref="B20:G20"/>
    <mergeCell ref="H20:R20"/>
    <mergeCell ref="C21:G21"/>
    <mergeCell ref="H21:J21"/>
    <mergeCell ref="K21:N21"/>
    <mergeCell ref="O21:R21"/>
    <mergeCell ref="C22:D22"/>
    <mergeCell ref="E22:G22"/>
    <mergeCell ref="H22:J22"/>
    <mergeCell ref="K22:L22"/>
    <mergeCell ref="M22:N22"/>
    <mergeCell ref="O22:P22"/>
    <mergeCell ref="Q22:R22"/>
    <mergeCell ref="E23:G23"/>
    <mergeCell ref="H23:J23"/>
    <mergeCell ref="K23:L23"/>
    <mergeCell ref="M23:N23"/>
    <mergeCell ref="O23:P23"/>
    <mergeCell ref="Q23:R23"/>
    <mergeCell ref="E24:G24"/>
    <mergeCell ref="H24:J24"/>
    <mergeCell ref="K24:L24"/>
    <mergeCell ref="M24:N24"/>
    <mergeCell ref="O24:P24"/>
    <mergeCell ref="Q24:R24"/>
    <mergeCell ref="E25:G25"/>
    <mergeCell ref="H25:J25"/>
    <mergeCell ref="K25:L25"/>
    <mergeCell ref="M25:N25"/>
    <mergeCell ref="O25:P25"/>
    <mergeCell ref="Q25:R25"/>
    <mergeCell ref="H26:J26"/>
    <mergeCell ref="K26:L26"/>
    <mergeCell ref="M26:N26"/>
    <mergeCell ref="O26:P26"/>
    <mergeCell ref="Q26:R26"/>
    <mergeCell ref="H27:J27"/>
    <mergeCell ref="K27:L27"/>
    <mergeCell ref="M27:N27"/>
    <mergeCell ref="O27:P27"/>
    <mergeCell ref="Q27:R27"/>
    <mergeCell ref="H28:J28"/>
    <mergeCell ref="K28:L28"/>
    <mergeCell ref="M28:N28"/>
    <mergeCell ref="O28:P28"/>
    <mergeCell ref="Q28:R28"/>
    <mergeCell ref="H29:J29"/>
    <mergeCell ref="K29:L29"/>
    <mergeCell ref="M29:N29"/>
    <mergeCell ref="O29:P29"/>
    <mergeCell ref="Q29:R29"/>
    <mergeCell ref="H30:J30"/>
    <mergeCell ref="K30:L30"/>
    <mergeCell ref="M30:N30"/>
    <mergeCell ref="O30:P30"/>
    <mergeCell ref="Q30:R30"/>
    <mergeCell ref="E31:G31"/>
    <mergeCell ref="H31:J31"/>
    <mergeCell ref="K31:L31"/>
    <mergeCell ref="M31:N31"/>
    <mergeCell ref="O31:P31"/>
    <mergeCell ref="Q31:R31"/>
    <mergeCell ref="E32:G32"/>
    <mergeCell ref="H32:J32"/>
    <mergeCell ref="K32:L32"/>
    <mergeCell ref="M32:N32"/>
    <mergeCell ref="O32:P32"/>
    <mergeCell ref="Q32:R32"/>
    <mergeCell ref="E33:G33"/>
    <mergeCell ref="H33:J33"/>
    <mergeCell ref="K33:L33"/>
    <mergeCell ref="M33:N33"/>
    <mergeCell ref="O33:P33"/>
    <mergeCell ref="Q33:R33"/>
    <mergeCell ref="E34:G34"/>
    <mergeCell ref="H34:J34"/>
    <mergeCell ref="K34:L34"/>
    <mergeCell ref="M34:N34"/>
    <mergeCell ref="O34:P34"/>
    <mergeCell ref="Q34:R34"/>
    <mergeCell ref="E35:G35"/>
    <mergeCell ref="H35:J35"/>
    <mergeCell ref="K35:L35"/>
    <mergeCell ref="M35:N35"/>
    <mergeCell ref="O35:P35"/>
    <mergeCell ref="Q35:R35"/>
    <mergeCell ref="B36:D36"/>
    <mergeCell ref="E36:G36"/>
    <mergeCell ref="H36:J36"/>
    <mergeCell ref="K36:R36"/>
    <mergeCell ref="B37:D37"/>
    <mergeCell ref="E37:R37"/>
    <mergeCell ref="H38:R38"/>
    <mergeCell ref="H39:I39"/>
    <mergeCell ref="J39:M39"/>
    <mergeCell ref="N39:P39"/>
    <mergeCell ref="B42:D42"/>
    <mergeCell ref="E42:G42"/>
    <mergeCell ref="L42:M42"/>
    <mergeCell ref="O42:P42"/>
    <mergeCell ref="Q42:R42"/>
    <mergeCell ref="B43:D43"/>
    <mergeCell ref="E43:G43"/>
    <mergeCell ref="L43:M43"/>
    <mergeCell ref="O43:P43"/>
    <mergeCell ref="Q43:R43"/>
    <mergeCell ref="B44:D44"/>
    <mergeCell ref="E44:G44"/>
    <mergeCell ref="L44:M44"/>
    <mergeCell ref="O44:P44"/>
    <mergeCell ref="Q44:R44"/>
    <mergeCell ref="B45:D45"/>
    <mergeCell ref="E45:G45"/>
    <mergeCell ref="L45:M45"/>
    <mergeCell ref="O45:P45"/>
    <mergeCell ref="Q45:R45"/>
    <mergeCell ref="B46:D46"/>
    <mergeCell ref="E46:G46"/>
    <mergeCell ref="L46:M46"/>
    <mergeCell ref="O46:P46"/>
    <mergeCell ref="Q46:R46"/>
    <mergeCell ref="B47:D47"/>
    <mergeCell ref="E47:G47"/>
    <mergeCell ref="L47:M47"/>
    <mergeCell ref="O47:P47"/>
    <mergeCell ref="Q47:R47"/>
    <mergeCell ref="B48:D48"/>
    <mergeCell ref="E48:G48"/>
    <mergeCell ref="L48:M48"/>
    <mergeCell ref="O48:P48"/>
    <mergeCell ref="Q48:R48"/>
    <mergeCell ref="E49:N49"/>
    <mergeCell ref="O49:R49"/>
    <mergeCell ref="E50:N50"/>
    <mergeCell ref="O50:R50"/>
    <mergeCell ref="D51:N51"/>
    <mergeCell ref="O51:R51"/>
    <mergeCell ref="B52:D52"/>
    <mergeCell ref="E52:F52"/>
    <mergeCell ref="G52:H52"/>
    <mergeCell ref="I52:N52"/>
    <mergeCell ref="O52:P52"/>
    <mergeCell ref="Q52:R52"/>
    <mergeCell ref="E53:F53"/>
    <mergeCell ref="G53:H53"/>
    <mergeCell ref="I53:N53"/>
    <mergeCell ref="O53:P53"/>
    <mergeCell ref="Q53:R53"/>
    <mergeCell ref="E54:F54"/>
    <mergeCell ref="G54:H54"/>
    <mergeCell ref="I54:N54"/>
    <mergeCell ref="O54:P54"/>
    <mergeCell ref="Q54:R54"/>
    <mergeCell ref="E55:F55"/>
    <mergeCell ref="G55:H55"/>
    <mergeCell ref="I55:N55"/>
    <mergeCell ref="O55:P55"/>
    <mergeCell ref="Q55:R55"/>
    <mergeCell ref="G56:H56"/>
    <mergeCell ref="I56:N56"/>
    <mergeCell ref="O56:P56"/>
    <mergeCell ref="Q56:R56"/>
    <mergeCell ref="G57:H57"/>
    <mergeCell ref="I57:N57"/>
    <mergeCell ref="O57:P57"/>
    <mergeCell ref="Q57:R57"/>
    <mergeCell ref="E58:F58"/>
    <mergeCell ref="G58:H58"/>
    <mergeCell ref="I58:N58"/>
    <mergeCell ref="O58:P58"/>
    <mergeCell ref="Q58:R58"/>
    <mergeCell ref="E59:F59"/>
    <mergeCell ref="G59:H59"/>
    <mergeCell ref="I59:N59"/>
    <mergeCell ref="O59:P59"/>
    <mergeCell ref="Q59:R59"/>
    <mergeCell ref="E60:F60"/>
    <mergeCell ref="G60:H60"/>
    <mergeCell ref="I60:N60"/>
    <mergeCell ref="O60:P60"/>
    <mergeCell ref="Q60:R60"/>
    <mergeCell ref="E61:F61"/>
    <mergeCell ref="G61:H61"/>
    <mergeCell ref="I61:N61"/>
    <mergeCell ref="O61:P61"/>
    <mergeCell ref="Q61:R61"/>
    <mergeCell ref="E62:F62"/>
    <mergeCell ref="G62:H62"/>
    <mergeCell ref="I62:N62"/>
    <mergeCell ref="O62:P62"/>
    <mergeCell ref="Q62:R62"/>
    <mergeCell ref="E63:F63"/>
    <mergeCell ref="G63:H63"/>
    <mergeCell ref="I63:N63"/>
    <mergeCell ref="O63:P63"/>
    <mergeCell ref="Q63:R63"/>
    <mergeCell ref="E64:F64"/>
    <mergeCell ref="G64:H64"/>
    <mergeCell ref="I64:N64"/>
    <mergeCell ref="O64:P64"/>
    <mergeCell ref="Q64:R64"/>
    <mergeCell ref="E65:F65"/>
    <mergeCell ref="G65:H65"/>
    <mergeCell ref="I65:N65"/>
    <mergeCell ref="O65:P65"/>
    <mergeCell ref="Q65:R65"/>
    <mergeCell ref="B66:N66"/>
    <mergeCell ref="O66:P66"/>
    <mergeCell ref="Q66:R66"/>
    <mergeCell ref="B67:C67"/>
    <mergeCell ref="D67:R67"/>
    <mergeCell ref="C68:D68"/>
    <mergeCell ref="E68:K68"/>
    <mergeCell ref="L68:M68"/>
    <mergeCell ref="N68:P68"/>
    <mergeCell ref="Q68:R68"/>
    <mergeCell ref="C69:D69"/>
    <mergeCell ref="E69:M69"/>
    <mergeCell ref="N69:P69"/>
    <mergeCell ref="Q69:R69"/>
    <mergeCell ref="C70:D70"/>
    <mergeCell ref="E70:M70"/>
    <mergeCell ref="N70:P70"/>
    <mergeCell ref="Q70:R70"/>
    <mergeCell ref="C71:D71"/>
    <mergeCell ref="E71:M71"/>
    <mergeCell ref="N71:P71"/>
    <mergeCell ref="Q71:R71"/>
    <mergeCell ref="C72:D72"/>
    <mergeCell ref="E72:M72"/>
    <mergeCell ref="N72:P72"/>
    <mergeCell ref="Q72:R72"/>
    <mergeCell ref="C73:D73"/>
    <mergeCell ref="E73:M73"/>
    <mergeCell ref="N73:P73"/>
    <mergeCell ref="Q73:R73"/>
    <mergeCell ref="C74:R74"/>
    <mergeCell ref="C75:R75"/>
    <mergeCell ref="C76:R76"/>
    <mergeCell ref="C77:R77"/>
    <mergeCell ref="C78:R78"/>
    <mergeCell ref="C79:R79"/>
    <mergeCell ref="C80:R80"/>
    <mergeCell ref="C81:R81"/>
    <mergeCell ref="A87:R87"/>
    <mergeCell ref="B88:D88"/>
    <mergeCell ref="E88:R88"/>
    <mergeCell ref="J89:L89"/>
    <mergeCell ref="O89:R89"/>
    <mergeCell ref="J90:L90"/>
    <mergeCell ref="O90:R90"/>
    <mergeCell ref="B91:G91"/>
    <mergeCell ref="H91:R91"/>
    <mergeCell ref="C92:G92"/>
    <mergeCell ref="H92:J92"/>
    <mergeCell ref="K92:N92"/>
    <mergeCell ref="O92:R92"/>
    <mergeCell ref="C93:D93"/>
    <mergeCell ref="E93:G93"/>
    <mergeCell ref="H93:J93"/>
    <mergeCell ref="K93:L93"/>
    <mergeCell ref="M93:N93"/>
    <mergeCell ref="O93:P93"/>
    <mergeCell ref="Q93:R93"/>
    <mergeCell ref="E94:G94"/>
    <mergeCell ref="H94:J94"/>
    <mergeCell ref="K94:L94"/>
    <mergeCell ref="M94:N94"/>
    <mergeCell ref="O94:P94"/>
    <mergeCell ref="Q94:R94"/>
    <mergeCell ref="E95:G95"/>
    <mergeCell ref="H95:J95"/>
    <mergeCell ref="K95:L95"/>
    <mergeCell ref="M95:N95"/>
    <mergeCell ref="O95:P95"/>
    <mergeCell ref="Q95:R95"/>
    <mergeCell ref="E96:G96"/>
    <mergeCell ref="H96:J96"/>
    <mergeCell ref="K96:L96"/>
    <mergeCell ref="M96:N96"/>
    <mergeCell ref="O96:P96"/>
    <mergeCell ref="Q96:R96"/>
    <mergeCell ref="H97:J97"/>
    <mergeCell ref="K97:L97"/>
    <mergeCell ref="M97:N97"/>
    <mergeCell ref="O97:P97"/>
    <mergeCell ref="Q97:R97"/>
    <mergeCell ref="H98:J98"/>
    <mergeCell ref="K98:L98"/>
    <mergeCell ref="M98:N98"/>
    <mergeCell ref="O98:P98"/>
    <mergeCell ref="Q98:R98"/>
    <mergeCell ref="H99:J99"/>
    <mergeCell ref="K99:L99"/>
    <mergeCell ref="M99:N99"/>
    <mergeCell ref="O99:P99"/>
    <mergeCell ref="Q99:R99"/>
    <mergeCell ref="H100:J100"/>
    <mergeCell ref="K100:L100"/>
    <mergeCell ref="M100:N100"/>
    <mergeCell ref="O100:P100"/>
    <mergeCell ref="Q100:R100"/>
    <mergeCell ref="E101:G101"/>
    <mergeCell ref="H101:J101"/>
    <mergeCell ref="K101:L101"/>
    <mergeCell ref="M101:N101"/>
    <mergeCell ref="O101:P101"/>
    <mergeCell ref="Q101:R101"/>
    <mergeCell ref="E102:G102"/>
    <mergeCell ref="H102:J102"/>
    <mergeCell ref="K102:L102"/>
    <mergeCell ref="M102:N102"/>
    <mergeCell ref="O102:P102"/>
    <mergeCell ref="Q102:R102"/>
    <mergeCell ref="E103:G103"/>
    <mergeCell ref="H103:J103"/>
    <mergeCell ref="K103:L103"/>
    <mergeCell ref="M103:N103"/>
    <mergeCell ref="O103:P103"/>
    <mergeCell ref="Q103:R103"/>
    <mergeCell ref="E104:G104"/>
    <mergeCell ref="H104:J104"/>
    <mergeCell ref="K104:L104"/>
    <mergeCell ref="M104:N104"/>
    <mergeCell ref="O104:P104"/>
    <mergeCell ref="Q104:R104"/>
    <mergeCell ref="E105:G105"/>
    <mergeCell ref="H105:J105"/>
    <mergeCell ref="K105:L105"/>
    <mergeCell ref="M105:N105"/>
    <mergeCell ref="O105:P105"/>
    <mergeCell ref="Q105:R105"/>
    <mergeCell ref="B106:D106"/>
    <mergeCell ref="E106:G106"/>
    <mergeCell ref="H106:J106"/>
    <mergeCell ref="K106:R106"/>
    <mergeCell ref="B107:D107"/>
    <mergeCell ref="E107:R107"/>
    <mergeCell ref="H108:R108"/>
    <mergeCell ref="H109:I109"/>
    <mergeCell ref="J109:M109"/>
    <mergeCell ref="N109:P109"/>
    <mergeCell ref="B112:D112"/>
    <mergeCell ref="E112:G112"/>
    <mergeCell ref="L112:M112"/>
    <mergeCell ref="O112:P112"/>
    <mergeCell ref="Q112:R112"/>
    <mergeCell ref="B113:D113"/>
    <mergeCell ref="E113:G113"/>
    <mergeCell ref="L113:M113"/>
    <mergeCell ref="O113:P113"/>
    <mergeCell ref="Q113:R113"/>
    <mergeCell ref="B114:D114"/>
    <mergeCell ref="E114:G114"/>
    <mergeCell ref="L114:M114"/>
    <mergeCell ref="O114:P114"/>
    <mergeCell ref="Q114:R114"/>
    <mergeCell ref="B115:D115"/>
    <mergeCell ref="E115:G115"/>
    <mergeCell ref="L115:M115"/>
    <mergeCell ref="O115:P115"/>
    <mergeCell ref="Q115:R115"/>
    <mergeCell ref="B116:D116"/>
    <mergeCell ref="E116:G116"/>
    <mergeCell ref="L116:M116"/>
    <mergeCell ref="O116:P116"/>
    <mergeCell ref="Q116:R116"/>
    <mergeCell ref="B117:D117"/>
    <mergeCell ref="E117:G117"/>
    <mergeCell ref="L117:M117"/>
    <mergeCell ref="O117:P117"/>
    <mergeCell ref="Q117:R117"/>
    <mergeCell ref="B118:D118"/>
    <mergeCell ref="E118:G118"/>
    <mergeCell ref="L118:M118"/>
    <mergeCell ref="O118:P118"/>
    <mergeCell ref="Q118:R118"/>
    <mergeCell ref="E119:N119"/>
    <mergeCell ref="O119:R119"/>
    <mergeCell ref="E120:N120"/>
    <mergeCell ref="O120:R120"/>
    <mergeCell ref="D121:N121"/>
    <mergeCell ref="O121:R121"/>
    <mergeCell ref="B122:D122"/>
    <mergeCell ref="E122:F122"/>
    <mergeCell ref="G122:H122"/>
    <mergeCell ref="I122:N122"/>
    <mergeCell ref="O122:P122"/>
    <mergeCell ref="Q122:R122"/>
    <mergeCell ref="E123:F123"/>
    <mergeCell ref="G123:H123"/>
    <mergeCell ref="I123:N123"/>
    <mergeCell ref="O123:P123"/>
    <mergeCell ref="Q123:R123"/>
    <mergeCell ref="E124:F124"/>
    <mergeCell ref="G124:H124"/>
    <mergeCell ref="I124:N124"/>
    <mergeCell ref="O124:P124"/>
    <mergeCell ref="Q124:R124"/>
    <mergeCell ref="E125:F125"/>
    <mergeCell ref="G125:H125"/>
    <mergeCell ref="I125:N125"/>
    <mergeCell ref="O125:P125"/>
    <mergeCell ref="Q125:R125"/>
    <mergeCell ref="G126:H126"/>
    <mergeCell ref="I126:N126"/>
    <mergeCell ref="O126:P126"/>
    <mergeCell ref="Q126:R126"/>
    <mergeCell ref="G127:H127"/>
    <mergeCell ref="I127:N127"/>
    <mergeCell ref="O127:P127"/>
    <mergeCell ref="Q127:R127"/>
    <mergeCell ref="E128:F128"/>
    <mergeCell ref="G128:H128"/>
    <mergeCell ref="I128:N128"/>
    <mergeCell ref="O128:P128"/>
    <mergeCell ref="Q128:R128"/>
    <mergeCell ref="E129:F129"/>
    <mergeCell ref="G129:H129"/>
    <mergeCell ref="I129:N129"/>
    <mergeCell ref="O129:P129"/>
    <mergeCell ref="Q129:R129"/>
    <mergeCell ref="E130:F130"/>
    <mergeCell ref="G130:H130"/>
    <mergeCell ref="I130:N130"/>
    <mergeCell ref="O130:P130"/>
    <mergeCell ref="Q130:R130"/>
    <mergeCell ref="E131:F131"/>
    <mergeCell ref="G131:H131"/>
    <mergeCell ref="I131:N131"/>
    <mergeCell ref="O131:P131"/>
    <mergeCell ref="Q131:R131"/>
    <mergeCell ref="E132:F132"/>
    <mergeCell ref="G132:H132"/>
    <mergeCell ref="I132:N132"/>
    <mergeCell ref="O132:P132"/>
    <mergeCell ref="Q132:R132"/>
    <mergeCell ref="E133:F133"/>
    <mergeCell ref="G133:H133"/>
    <mergeCell ref="I133:N133"/>
    <mergeCell ref="O133:P133"/>
    <mergeCell ref="Q133:R133"/>
    <mergeCell ref="E134:F134"/>
    <mergeCell ref="G134:H134"/>
    <mergeCell ref="I134:N134"/>
    <mergeCell ref="O134:P134"/>
    <mergeCell ref="Q134:R134"/>
    <mergeCell ref="E135:F135"/>
    <mergeCell ref="G135:H135"/>
    <mergeCell ref="I135:N135"/>
    <mergeCell ref="O135:P135"/>
    <mergeCell ref="Q135:R135"/>
    <mergeCell ref="B136:N136"/>
    <mergeCell ref="O136:P136"/>
    <mergeCell ref="Q136:R136"/>
    <mergeCell ref="B137:C137"/>
    <mergeCell ref="D137:R137"/>
    <mergeCell ref="C138:D138"/>
    <mergeCell ref="E138:K138"/>
    <mergeCell ref="L138:M138"/>
    <mergeCell ref="N138:P138"/>
    <mergeCell ref="Q138:R138"/>
    <mergeCell ref="C139:D139"/>
    <mergeCell ref="E139:M139"/>
    <mergeCell ref="N139:P139"/>
    <mergeCell ref="Q139:R139"/>
    <mergeCell ref="C140:D140"/>
    <mergeCell ref="E140:M140"/>
    <mergeCell ref="N140:P140"/>
    <mergeCell ref="Q140:R140"/>
    <mergeCell ref="C141:D141"/>
    <mergeCell ref="E141:M141"/>
    <mergeCell ref="N141:P141"/>
    <mergeCell ref="Q141:R141"/>
    <mergeCell ref="C142:D142"/>
    <mergeCell ref="E142:M142"/>
    <mergeCell ref="N142:P142"/>
    <mergeCell ref="Q142:R142"/>
    <mergeCell ref="C143:D143"/>
    <mergeCell ref="E143:M143"/>
    <mergeCell ref="N143:P143"/>
    <mergeCell ref="Q143:R143"/>
    <mergeCell ref="C144:R144"/>
    <mergeCell ref="C145:R145"/>
    <mergeCell ref="C146:R146"/>
    <mergeCell ref="C147:R147"/>
    <mergeCell ref="C148:R148"/>
    <mergeCell ref="C149:R149"/>
    <mergeCell ref="C150:R150"/>
    <mergeCell ref="C151:R151"/>
    <mergeCell ref="A5:A7"/>
    <mergeCell ref="A17:A37"/>
    <mergeCell ref="A38:A51"/>
    <mergeCell ref="A52:A67"/>
    <mergeCell ref="A68:A81"/>
    <mergeCell ref="A88:A107"/>
    <mergeCell ref="A108:A121"/>
    <mergeCell ref="A122:A137"/>
    <mergeCell ref="A138:A151"/>
    <mergeCell ref="B5:B7"/>
    <mergeCell ref="B21:B35"/>
    <mergeCell ref="B68:B75"/>
    <mergeCell ref="B76:B79"/>
    <mergeCell ref="B80:B81"/>
    <mergeCell ref="B92:B105"/>
    <mergeCell ref="B138:B145"/>
    <mergeCell ref="B146:B149"/>
    <mergeCell ref="B150:B151"/>
    <mergeCell ref="H40:H41"/>
    <mergeCell ref="H110:H111"/>
    <mergeCell ref="I40:I41"/>
    <mergeCell ref="I110:I111"/>
    <mergeCell ref="J40:J41"/>
    <mergeCell ref="J110:J111"/>
    <mergeCell ref="K40:K41"/>
    <mergeCell ref="K110:K111"/>
    <mergeCell ref="N40:N41"/>
    <mergeCell ref="N110:N111"/>
    <mergeCell ref="B18:G19"/>
    <mergeCell ref="H18:I19"/>
    <mergeCell ref="M18:N19"/>
    <mergeCell ref="C23:D25"/>
    <mergeCell ref="C26:D30"/>
    <mergeCell ref="E26:G27"/>
    <mergeCell ref="E28:G30"/>
    <mergeCell ref="C31:D35"/>
    <mergeCell ref="B38:D41"/>
    <mergeCell ref="E38:G41"/>
    <mergeCell ref="Q39:R41"/>
    <mergeCell ref="L40:M41"/>
    <mergeCell ref="O40:P41"/>
    <mergeCell ref="B49:C51"/>
    <mergeCell ref="B53:D55"/>
    <mergeCell ref="B56:D58"/>
    <mergeCell ref="E56:F57"/>
    <mergeCell ref="B59:D65"/>
    <mergeCell ref="B89:G90"/>
    <mergeCell ref="H89:I90"/>
    <mergeCell ref="M89:N90"/>
    <mergeCell ref="C94:D96"/>
    <mergeCell ref="C97:D100"/>
    <mergeCell ref="E97:G98"/>
    <mergeCell ref="E99:G100"/>
    <mergeCell ref="C101:D105"/>
    <mergeCell ref="B108:D111"/>
    <mergeCell ref="E108:G111"/>
    <mergeCell ref="Q109:R111"/>
    <mergeCell ref="L110:M111"/>
    <mergeCell ref="O110:P111"/>
    <mergeCell ref="B119:C121"/>
    <mergeCell ref="B123:D125"/>
    <mergeCell ref="B126:D128"/>
    <mergeCell ref="E126:F127"/>
    <mergeCell ref="B129:D135"/>
  </mergeCells>
  <printOptions/>
  <pageMargins left="0.59" right="0.39" top="0.39" bottom="0.39" header="0.31" footer="0.31"/>
  <pageSetup horizontalDpi="600" verticalDpi="600" orientation="landscape" paperSize="9"/>
  <drawing r:id="rId3"/>
  <legacyDrawing r:id="rId2"/>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D32" sqref="D32"/>
    </sheetView>
  </sheetViews>
  <sheetFormatPr defaultColWidth="9.140625" defaultRowHeight="12.75"/>
  <cols>
    <col min="1" max="3" width="3.140625" style="220" customWidth="1"/>
    <col min="4" max="4" width="28.8515625" style="220" customWidth="1"/>
    <col min="5" max="11" width="14.57421875" style="220" customWidth="1"/>
    <col min="12" max="12" width="9.7109375" style="220" customWidth="1"/>
    <col min="13" max="16384" width="9.140625" style="220" customWidth="1"/>
  </cols>
  <sheetData>
    <row r="1" ht="21.75" customHeight="1">
      <c r="A1" s="300" t="s">
        <v>56</v>
      </c>
    </row>
    <row r="2" ht="27">
      <c r="G2" s="231" t="s">
        <v>57</v>
      </c>
    </row>
    <row r="3" ht="14.25">
      <c r="K3" s="230"/>
    </row>
    <row r="4" spans="1:11" ht="15">
      <c r="A4" s="225" t="s">
        <v>2</v>
      </c>
      <c r="G4" s="226"/>
      <c r="K4" s="230" t="s">
        <v>58</v>
      </c>
    </row>
    <row r="5" spans="1:11" ht="15" customHeight="1">
      <c r="A5" s="312" t="s">
        <v>7</v>
      </c>
      <c r="B5" s="313" t="s">
        <v>5</v>
      </c>
      <c r="C5" s="313" t="s">
        <v>5</v>
      </c>
      <c r="D5" s="313" t="s">
        <v>5</v>
      </c>
      <c r="E5" s="253" t="s">
        <v>40</v>
      </c>
      <c r="F5" s="254" t="s">
        <v>59</v>
      </c>
      <c r="G5" s="253" t="s">
        <v>60</v>
      </c>
      <c r="H5" s="253" t="s">
        <v>61</v>
      </c>
      <c r="I5" s="253" t="s">
        <v>62</v>
      </c>
      <c r="J5" s="253" t="s">
        <v>63</v>
      </c>
      <c r="K5" s="294" t="s">
        <v>64</v>
      </c>
    </row>
    <row r="6" spans="1:11" ht="15" customHeight="1">
      <c r="A6" s="255" t="s">
        <v>65</v>
      </c>
      <c r="B6" s="256" t="s">
        <v>5</v>
      </c>
      <c r="C6" s="256" t="s">
        <v>5</v>
      </c>
      <c r="D6" s="260" t="s">
        <v>66</v>
      </c>
      <c r="E6" s="256" t="s">
        <v>5</v>
      </c>
      <c r="F6" s="256" t="s">
        <v>5</v>
      </c>
      <c r="G6" s="256" t="s">
        <v>5</v>
      </c>
      <c r="H6" s="256" t="s">
        <v>5</v>
      </c>
      <c r="I6" s="256" t="s">
        <v>5</v>
      </c>
      <c r="J6" s="256" t="s">
        <v>5</v>
      </c>
      <c r="K6" s="324" t="s">
        <v>67</v>
      </c>
    </row>
    <row r="7" spans="1:11" ht="15" customHeight="1">
      <c r="A7" s="255" t="s">
        <v>5</v>
      </c>
      <c r="B7" s="256" t="s">
        <v>5</v>
      </c>
      <c r="C7" s="256" t="s">
        <v>5</v>
      </c>
      <c r="D7" s="260" t="s">
        <v>5</v>
      </c>
      <c r="E7" s="256" t="s">
        <v>5</v>
      </c>
      <c r="F7" s="256" t="s">
        <v>5</v>
      </c>
      <c r="G7" s="256" t="s">
        <v>5</v>
      </c>
      <c r="H7" s="256" t="s">
        <v>5</v>
      </c>
      <c r="I7" s="256" t="s">
        <v>5</v>
      </c>
      <c r="J7" s="256" t="s">
        <v>5</v>
      </c>
      <c r="K7" s="324" t="s">
        <v>5</v>
      </c>
    </row>
    <row r="8" spans="1:11" ht="15" customHeight="1">
      <c r="A8" s="255" t="s">
        <v>5</v>
      </c>
      <c r="B8" s="256" t="s">
        <v>5</v>
      </c>
      <c r="C8" s="256" t="s">
        <v>5</v>
      </c>
      <c r="D8" s="260" t="s">
        <v>5</v>
      </c>
      <c r="E8" s="256" t="s">
        <v>5</v>
      </c>
      <c r="F8" s="259" t="s">
        <v>5</v>
      </c>
      <c r="G8" s="256" t="s">
        <v>5</v>
      </c>
      <c r="H8" s="256" t="s">
        <v>5</v>
      </c>
      <c r="I8" s="256" t="s">
        <v>5</v>
      </c>
      <c r="J8" s="256" t="s">
        <v>5</v>
      </c>
      <c r="K8" s="324" t="s">
        <v>5</v>
      </c>
    </row>
    <row r="9" spans="1:11" ht="15" customHeight="1">
      <c r="A9" s="314" t="s">
        <v>68</v>
      </c>
      <c r="B9" s="260" t="s">
        <v>69</v>
      </c>
      <c r="C9" s="260" t="s">
        <v>70</v>
      </c>
      <c r="D9" s="260" t="s">
        <v>55</v>
      </c>
      <c r="E9" s="329">
        <v>6439.41</v>
      </c>
      <c r="F9" s="239">
        <v>5804.55</v>
      </c>
      <c r="G9" s="239" t="s">
        <v>5</v>
      </c>
      <c r="H9" s="239" t="s">
        <v>5</v>
      </c>
      <c r="I9" s="239" t="s">
        <v>5</v>
      </c>
      <c r="J9" s="239" t="s">
        <v>5</v>
      </c>
      <c r="K9" s="325" t="s">
        <v>5</v>
      </c>
    </row>
    <row r="10" spans="1:11" s="311" customFormat="1" ht="15" customHeight="1">
      <c r="A10" s="262" t="s">
        <v>71</v>
      </c>
      <c r="B10" s="263"/>
      <c r="C10" s="263"/>
      <c r="D10" s="316" t="s">
        <v>72</v>
      </c>
      <c r="E10" s="329">
        <v>6438.41</v>
      </c>
      <c r="F10" s="329">
        <f>58045499/10000</f>
        <v>5804.5499</v>
      </c>
      <c r="G10" s="330"/>
      <c r="H10" s="330">
        <v>633.86</v>
      </c>
      <c r="I10" s="330"/>
      <c r="J10" s="330"/>
      <c r="K10" s="330"/>
    </row>
    <row r="11" spans="1:11" s="311" customFormat="1" ht="15" customHeight="1">
      <c r="A11" s="262" t="s">
        <v>73</v>
      </c>
      <c r="B11" s="263"/>
      <c r="C11" s="263"/>
      <c r="D11" s="316" t="s">
        <v>74</v>
      </c>
      <c r="E11" s="329">
        <f>2764558/1000</f>
        <v>2764.558</v>
      </c>
      <c r="F11" s="329">
        <f>2764558/10000</f>
        <v>276.4558</v>
      </c>
      <c r="G11" s="330"/>
      <c r="H11" s="330"/>
      <c r="I11" s="330"/>
      <c r="J11" s="330"/>
      <c r="K11" s="330"/>
    </row>
    <row r="12" spans="1:11" s="311" customFormat="1" ht="15" customHeight="1">
      <c r="A12" s="298" t="s">
        <v>75</v>
      </c>
      <c r="B12" s="263"/>
      <c r="C12" s="263"/>
      <c r="D12" s="318" t="s">
        <v>76</v>
      </c>
      <c r="E12" s="329">
        <f>2764558/10000</f>
        <v>276.4558</v>
      </c>
      <c r="F12" s="329">
        <f>2764558/10000</f>
        <v>276.4558</v>
      </c>
      <c r="G12" s="330"/>
      <c r="H12" s="330"/>
      <c r="I12" s="330"/>
      <c r="J12" s="330"/>
      <c r="K12" s="330"/>
    </row>
    <row r="13" spans="1:11" s="311" customFormat="1" ht="15" customHeight="1">
      <c r="A13" s="262" t="s">
        <v>77</v>
      </c>
      <c r="B13" s="263"/>
      <c r="C13" s="263"/>
      <c r="D13" s="316" t="s">
        <v>78</v>
      </c>
      <c r="E13" s="329">
        <f>60481301/10000</f>
        <v>6048.1301</v>
      </c>
      <c r="F13" s="329">
        <f>54142701/1000</f>
        <v>54142.701</v>
      </c>
      <c r="G13" s="330"/>
      <c r="H13" s="330">
        <v>633.86</v>
      </c>
      <c r="I13" s="330"/>
      <c r="J13" s="330"/>
      <c r="K13" s="330"/>
    </row>
    <row r="14" spans="1:11" s="311" customFormat="1" ht="15" customHeight="1">
      <c r="A14" s="298" t="s">
        <v>79</v>
      </c>
      <c r="B14" s="263"/>
      <c r="C14" s="263"/>
      <c r="D14" s="318" t="s">
        <v>80</v>
      </c>
      <c r="E14" s="329">
        <f>1142600/10000</f>
        <v>114.26</v>
      </c>
      <c r="F14" s="329">
        <f>1142600/10000</f>
        <v>114.26</v>
      </c>
      <c r="G14" s="330"/>
      <c r="H14" s="330"/>
      <c r="I14" s="330"/>
      <c r="J14" s="330"/>
      <c r="K14" s="330"/>
    </row>
    <row r="15" spans="1:11" s="311" customFormat="1" ht="15" customHeight="1">
      <c r="A15" s="298" t="s">
        <v>81</v>
      </c>
      <c r="B15" s="263"/>
      <c r="C15" s="263"/>
      <c r="D15" s="318" t="s">
        <v>82</v>
      </c>
      <c r="E15" s="329">
        <f>59338701/10000</f>
        <v>5933.8701</v>
      </c>
      <c r="F15" s="329">
        <f>53000101/10000</f>
        <v>5300.0101</v>
      </c>
      <c r="G15" s="330"/>
      <c r="H15" s="330">
        <v>633.86</v>
      </c>
      <c r="I15" s="330"/>
      <c r="J15" s="330"/>
      <c r="K15" s="330"/>
    </row>
    <row r="16" spans="1:11" s="311" customFormat="1" ht="15" customHeight="1">
      <c r="A16" s="262" t="s">
        <v>83</v>
      </c>
      <c r="B16" s="263"/>
      <c r="C16" s="263"/>
      <c r="D16" s="316" t="s">
        <v>84</v>
      </c>
      <c r="E16" s="329">
        <v>113.82</v>
      </c>
      <c r="F16" s="329">
        <f>1138240/10000</f>
        <v>113.824</v>
      </c>
      <c r="G16" s="330"/>
      <c r="H16" s="330"/>
      <c r="I16" s="330"/>
      <c r="J16" s="330"/>
      <c r="K16" s="330"/>
    </row>
    <row r="17" spans="1:11" s="311" customFormat="1" ht="15" customHeight="1">
      <c r="A17" s="298" t="s">
        <v>85</v>
      </c>
      <c r="B17" s="263"/>
      <c r="C17" s="263"/>
      <c r="D17" s="318" t="s">
        <v>86</v>
      </c>
      <c r="E17" s="329">
        <v>113.82</v>
      </c>
      <c r="F17" s="329">
        <v>113.82</v>
      </c>
      <c r="G17" s="330"/>
      <c r="H17" s="330"/>
      <c r="I17" s="330"/>
      <c r="J17" s="330"/>
      <c r="K17" s="330"/>
    </row>
    <row r="18" spans="1:11" s="311" customFormat="1" ht="15" customHeight="1">
      <c r="A18" s="262" t="s">
        <v>87</v>
      </c>
      <c r="B18" s="263"/>
      <c r="C18" s="263"/>
      <c r="D18" s="316" t="s">
        <v>88</v>
      </c>
      <c r="E18" s="330">
        <v>1</v>
      </c>
      <c r="F18" s="330">
        <v>1</v>
      </c>
      <c r="G18" s="330"/>
      <c r="H18" s="330"/>
      <c r="I18" s="330"/>
      <c r="J18" s="330"/>
      <c r="K18" s="330"/>
    </row>
    <row r="19" spans="1:11" s="311" customFormat="1" ht="15" customHeight="1">
      <c r="A19" s="262" t="s">
        <v>89</v>
      </c>
      <c r="B19" s="263"/>
      <c r="C19" s="263"/>
      <c r="D19" s="316" t="s">
        <v>90</v>
      </c>
      <c r="E19" s="330">
        <v>1</v>
      </c>
      <c r="F19" s="330">
        <v>1</v>
      </c>
      <c r="G19" s="330"/>
      <c r="H19" s="330"/>
      <c r="I19" s="330"/>
      <c r="J19" s="330"/>
      <c r="K19" s="330"/>
    </row>
    <row r="20" spans="1:11" s="311" customFormat="1" ht="15" customHeight="1">
      <c r="A20" s="267" t="s">
        <v>91</v>
      </c>
      <c r="B20" s="268"/>
      <c r="C20" s="268"/>
      <c r="D20" s="321" t="s">
        <v>92</v>
      </c>
      <c r="E20" s="330">
        <v>1</v>
      </c>
      <c r="F20" s="330">
        <v>1</v>
      </c>
      <c r="G20" s="330"/>
      <c r="H20" s="330"/>
      <c r="I20" s="330"/>
      <c r="J20" s="330"/>
      <c r="K20" s="330"/>
    </row>
    <row r="21" spans="1:11" ht="14.25">
      <c r="A21" s="331" t="s">
        <v>5</v>
      </c>
      <c r="B21" s="332" t="s">
        <v>5</v>
      </c>
      <c r="C21" s="332" t="s">
        <v>5</v>
      </c>
      <c r="D21" s="332" t="s">
        <v>5</v>
      </c>
      <c r="E21" s="239" t="s">
        <v>5</v>
      </c>
      <c r="F21" s="330" t="s">
        <v>5</v>
      </c>
      <c r="G21" s="330" t="s">
        <v>5</v>
      </c>
      <c r="H21" s="330" t="s">
        <v>5</v>
      </c>
      <c r="I21" s="330" t="s">
        <v>5</v>
      </c>
      <c r="J21" s="330" t="s">
        <v>5</v>
      </c>
      <c r="K21" s="330" t="s">
        <v>5</v>
      </c>
    </row>
    <row r="22" ht="14.25">
      <c r="G22" s="226"/>
    </row>
  </sheetData>
  <sheetProtection/>
  <mergeCells count="22">
    <mergeCell ref="A5:D5"/>
    <mergeCell ref="A10:C10"/>
    <mergeCell ref="A11:C11"/>
    <mergeCell ref="A12:C12"/>
    <mergeCell ref="A13:C13"/>
    <mergeCell ref="A14:C14"/>
    <mergeCell ref="A15:C15"/>
    <mergeCell ref="A16:C16"/>
    <mergeCell ref="A17:C17"/>
    <mergeCell ref="A18:C18"/>
    <mergeCell ref="A19:C19"/>
    <mergeCell ref="A20:C20"/>
    <mergeCell ref="A21:C21"/>
    <mergeCell ref="D6:D8"/>
    <mergeCell ref="E5:E8"/>
    <mergeCell ref="F5:F8"/>
    <mergeCell ref="G5:G8"/>
    <mergeCell ref="H5:H8"/>
    <mergeCell ref="I5:I8"/>
    <mergeCell ref="J5:J8"/>
    <mergeCell ref="K5:K8"/>
    <mergeCell ref="A6:C8"/>
  </mergeCells>
  <printOptions/>
  <pageMargins left="0.55" right="0.32" top="0.61"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E33" sqref="E33"/>
    </sheetView>
  </sheetViews>
  <sheetFormatPr defaultColWidth="9.140625" defaultRowHeight="12.75"/>
  <cols>
    <col min="1" max="3" width="3.140625" style="220" customWidth="1"/>
    <col min="4" max="4" width="31.7109375" style="220" customWidth="1"/>
    <col min="5" max="5" width="13.28125" style="220" customWidth="1"/>
    <col min="6" max="9" width="17.140625" style="220" customWidth="1"/>
    <col min="10" max="10" width="14.140625" style="220" customWidth="1"/>
    <col min="11" max="11" width="9.7109375" style="220" customWidth="1"/>
    <col min="12" max="16384" width="9.140625" style="220" customWidth="1"/>
  </cols>
  <sheetData>
    <row r="1" ht="21.75" customHeight="1">
      <c r="A1" s="300" t="s">
        <v>93</v>
      </c>
    </row>
    <row r="2" ht="27">
      <c r="F2" s="231" t="s">
        <v>94</v>
      </c>
    </row>
    <row r="3" ht="14.25">
      <c r="J3" s="230"/>
    </row>
    <row r="4" spans="1:10" ht="15">
      <c r="A4" s="225" t="s">
        <v>2</v>
      </c>
      <c r="F4" s="226"/>
      <c r="J4" s="230" t="s">
        <v>58</v>
      </c>
    </row>
    <row r="5" spans="1:10" ht="15" customHeight="1">
      <c r="A5" s="312" t="s">
        <v>7</v>
      </c>
      <c r="B5" s="313" t="s">
        <v>5</v>
      </c>
      <c r="C5" s="313" t="s">
        <v>5</v>
      </c>
      <c r="D5" s="313" t="s">
        <v>5</v>
      </c>
      <c r="E5" s="253" t="s">
        <v>41</v>
      </c>
      <c r="F5" s="253" t="s">
        <v>95</v>
      </c>
      <c r="G5" s="253" t="s">
        <v>96</v>
      </c>
      <c r="H5" s="253" t="s">
        <v>97</v>
      </c>
      <c r="I5" s="253" t="s">
        <v>98</v>
      </c>
      <c r="J5" s="294" t="s">
        <v>99</v>
      </c>
    </row>
    <row r="6" spans="1:10" ht="15" customHeight="1">
      <c r="A6" s="255" t="s">
        <v>65</v>
      </c>
      <c r="B6" s="256" t="s">
        <v>5</v>
      </c>
      <c r="C6" s="256" t="s">
        <v>5</v>
      </c>
      <c r="D6" s="260" t="s">
        <v>66</v>
      </c>
      <c r="E6" s="256" t="s">
        <v>5</v>
      </c>
      <c r="F6" s="256" t="s">
        <v>5</v>
      </c>
      <c r="G6" s="256" t="s">
        <v>5</v>
      </c>
      <c r="H6" s="256" t="s">
        <v>5</v>
      </c>
      <c r="I6" s="256" t="s">
        <v>5</v>
      </c>
      <c r="J6" s="324" t="s">
        <v>5</v>
      </c>
    </row>
    <row r="7" spans="1:10" ht="15" customHeight="1">
      <c r="A7" s="255" t="s">
        <v>5</v>
      </c>
      <c r="B7" s="256" t="s">
        <v>5</v>
      </c>
      <c r="C7" s="256" t="s">
        <v>5</v>
      </c>
      <c r="D7" s="260" t="s">
        <v>5</v>
      </c>
      <c r="E7" s="256" t="s">
        <v>5</v>
      </c>
      <c r="F7" s="256" t="s">
        <v>5</v>
      </c>
      <c r="G7" s="256" t="s">
        <v>5</v>
      </c>
      <c r="H7" s="256" t="s">
        <v>5</v>
      </c>
      <c r="I7" s="256" t="s">
        <v>5</v>
      </c>
      <c r="J7" s="324" t="s">
        <v>5</v>
      </c>
    </row>
    <row r="8" spans="1:10" ht="15" customHeight="1">
      <c r="A8" s="255" t="s">
        <v>5</v>
      </c>
      <c r="B8" s="256" t="s">
        <v>5</v>
      </c>
      <c r="C8" s="256" t="s">
        <v>5</v>
      </c>
      <c r="D8" s="260" t="s">
        <v>5</v>
      </c>
      <c r="E8" s="256" t="s">
        <v>5</v>
      </c>
      <c r="F8" s="256" t="s">
        <v>5</v>
      </c>
      <c r="G8" s="256" t="s">
        <v>5</v>
      </c>
      <c r="H8" s="256" t="s">
        <v>5</v>
      </c>
      <c r="I8" s="256" t="s">
        <v>5</v>
      </c>
      <c r="J8" s="324" t="s">
        <v>5</v>
      </c>
    </row>
    <row r="9" spans="1:10" ht="15" customHeight="1">
      <c r="A9" s="314" t="s">
        <v>68</v>
      </c>
      <c r="B9" s="260" t="s">
        <v>69</v>
      </c>
      <c r="C9" s="260" t="s">
        <v>70</v>
      </c>
      <c r="D9" s="315" t="s">
        <v>55</v>
      </c>
      <c r="E9" s="239" t="s">
        <v>5</v>
      </c>
      <c r="F9" s="239" t="s">
        <v>5</v>
      </c>
      <c r="G9" s="239" t="s">
        <v>5</v>
      </c>
      <c r="H9" s="239" t="s">
        <v>5</v>
      </c>
      <c r="I9" s="239" t="s">
        <v>5</v>
      </c>
      <c r="J9" s="325" t="s">
        <v>5</v>
      </c>
    </row>
    <row r="10" spans="1:10" s="311" customFormat="1" ht="15" customHeight="1">
      <c r="A10" s="262" t="s">
        <v>71</v>
      </c>
      <c r="B10" s="263"/>
      <c r="C10" s="263"/>
      <c r="D10" s="316" t="s">
        <v>72</v>
      </c>
      <c r="E10" s="317">
        <f>64481895.1/10000</f>
        <v>6448.18951</v>
      </c>
      <c r="F10" s="317">
        <f>47880371.74/10000</f>
        <v>4788.037174</v>
      </c>
      <c r="G10" s="317">
        <f>16601523.36/10000</f>
        <v>1660.1523359999999</v>
      </c>
      <c r="H10" s="317"/>
      <c r="I10" s="317"/>
      <c r="J10" s="326"/>
    </row>
    <row r="11" spans="1:10" s="311" customFormat="1" ht="15" customHeight="1">
      <c r="A11" s="262" t="s">
        <v>73</v>
      </c>
      <c r="B11" s="263"/>
      <c r="C11" s="263"/>
      <c r="D11" s="316" t="s">
        <v>74</v>
      </c>
      <c r="E11" s="317">
        <v>2594978</v>
      </c>
      <c r="F11" s="317"/>
      <c r="G11" s="317">
        <f>2594978/10000</f>
        <v>259.4978</v>
      </c>
      <c r="H11" s="317"/>
      <c r="I11" s="317"/>
      <c r="J11" s="326"/>
    </row>
    <row r="12" spans="1:10" s="311" customFormat="1" ht="15" customHeight="1">
      <c r="A12" s="298" t="s">
        <v>75</v>
      </c>
      <c r="B12" s="263"/>
      <c r="C12" s="263"/>
      <c r="D12" s="318" t="s">
        <v>76</v>
      </c>
      <c r="E12" s="319">
        <v>2594978</v>
      </c>
      <c r="F12" s="319"/>
      <c r="G12" s="319">
        <f>2594978/10000</f>
        <v>259.4978</v>
      </c>
      <c r="H12" s="320"/>
      <c r="I12" s="320"/>
      <c r="J12" s="327"/>
    </row>
    <row r="13" spans="1:10" s="311" customFormat="1" ht="15" customHeight="1">
      <c r="A13" s="262" t="s">
        <v>77</v>
      </c>
      <c r="B13" s="263"/>
      <c r="C13" s="263"/>
      <c r="D13" s="316" t="s">
        <v>78</v>
      </c>
      <c r="E13" s="317">
        <v>60744430.6</v>
      </c>
      <c r="F13" s="317">
        <f>47880371.74/10000</f>
        <v>4788.037174</v>
      </c>
      <c r="G13" s="317">
        <f>12864058.86/10000</f>
        <v>1286.405886</v>
      </c>
      <c r="H13" s="317"/>
      <c r="I13" s="317"/>
      <c r="J13" s="326"/>
    </row>
    <row r="14" spans="1:10" s="311" customFormat="1" ht="15" customHeight="1">
      <c r="A14" s="298" t="s">
        <v>79</v>
      </c>
      <c r="B14" s="263"/>
      <c r="C14" s="263"/>
      <c r="D14" s="318" t="s">
        <v>80</v>
      </c>
      <c r="E14" s="319">
        <f>1164953.95/10000</f>
        <v>116.495395</v>
      </c>
      <c r="F14" s="319">
        <f>1164953.95/10000</f>
        <v>116.495395</v>
      </c>
      <c r="G14" s="319"/>
      <c r="H14" s="320"/>
      <c r="I14" s="320"/>
      <c r="J14" s="327"/>
    </row>
    <row r="15" spans="1:10" s="311" customFormat="1" ht="15" customHeight="1">
      <c r="A15" s="298" t="s">
        <v>81</v>
      </c>
      <c r="B15" s="263"/>
      <c r="C15" s="263"/>
      <c r="D15" s="318" t="s">
        <v>82</v>
      </c>
      <c r="E15" s="319">
        <f>58765360.55/10000</f>
        <v>5876.536055</v>
      </c>
      <c r="F15" s="319">
        <f>46715417.79/10000</f>
        <v>4671.541779</v>
      </c>
      <c r="G15" s="319">
        <f>12049942.76/10000</f>
        <v>1204.994276</v>
      </c>
      <c r="H15" s="320"/>
      <c r="I15" s="320"/>
      <c r="J15" s="327"/>
    </row>
    <row r="16" spans="1:10" s="311" customFormat="1" ht="15" customHeight="1">
      <c r="A16" s="298" t="s">
        <v>100</v>
      </c>
      <c r="B16" s="263"/>
      <c r="C16" s="263"/>
      <c r="D16" s="318" t="s">
        <v>101</v>
      </c>
      <c r="E16" s="319">
        <f>814116.1/10000</f>
        <v>81.41161</v>
      </c>
      <c r="F16" s="319"/>
      <c r="G16" s="319">
        <f>814116.1/10000</f>
        <v>81.41161</v>
      </c>
      <c r="H16" s="320"/>
      <c r="I16" s="320"/>
      <c r="J16" s="327"/>
    </row>
    <row r="17" spans="1:10" s="311" customFormat="1" ht="15" customHeight="1">
      <c r="A17" s="262" t="s">
        <v>102</v>
      </c>
      <c r="B17" s="263"/>
      <c r="C17" s="263"/>
      <c r="D17" s="316" t="s">
        <v>103</v>
      </c>
      <c r="E17" s="319">
        <f>4246.5/10000</f>
        <v>0.42465</v>
      </c>
      <c r="F17" s="317"/>
      <c r="G17" s="319">
        <f>4246.5/10000</f>
        <v>0.42465</v>
      </c>
      <c r="H17" s="317"/>
      <c r="I17" s="317"/>
      <c r="J17" s="326"/>
    </row>
    <row r="18" spans="1:10" s="311" customFormat="1" ht="15" customHeight="1">
      <c r="A18" s="298" t="s">
        <v>104</v>
      </c>
      <c r="B18" s="263"/>
      <c r="C18" s="263"/>
      <c r="D18" s="318" t="s">
        <v>105</v>
      </c>
      <c r="E18" s="319">
        <f>4246.5/10000</f>
        <v>0.42465</v>
      </c>
      <c r="F18" s="319"/>
      <c r="G18" s="319">
        <f>4246.5/10000</f>
        <v>0.42465</v>
      </c>
      <c r="H18" s="320"/>
      <c r="I18" s="320"/>
      <c r="J18" s="327"/>
    </row>
    <row r="19" spans="1:10" s="311" customFormat="1" ht="15" customHeight="1">
      <c r="A19" s="262" t="s">
        <v>83</v>
      </c>
      <c r="B19" s="263"/>
      <c r="C19" s="263"/>
      <c r="D19" s="316" t="s">
        <v>84</v>
      </c>
      <c r="E19" s="317">
        <f>1138240/10000</f>
        <v>113.824</v>
      </c>
      <c r="F19" s="317"/>
      <c r="G19" s="317">
        <f>1138240/10000</f>
        <v>113.824</v>
      </c>
      <c r="H19" s="317"/>
      <c r="I19" s="317"/>
      <c r="J19" s="326"/>
    </row>
    <row r="20" spans="1:10" s="311" customFormat="1" ht="15" customHeight="1">
      <c r="A20" s="298" t="s">
        <v>85</v>
      </c>
      <c r="B20" s="263"/>
      <c r="C20" s="263"/>
      <c r="D20" s="318" t="s">
        <v>86</v>
      </c>
      <c r="E20" s="319">
        <f>1138240/10000</f>
        <v>113.824</v>
      </c>
      <c r="F20" s="319"/>
      <c r="G20" s="319">
        <f>1138240/10000</f>
        <v>113.824</v>
      </c>
      <c r="H20" s="320"/>
      <c r="I20" s="320"/>
      <c r="J20" s="327"/>
    </row>
    <row r="21" spans="1:10" s="311" customFormat="1" ht="15" customHeight="1">
      <c r="A21" s="262" t="s">
        <v>106</v>
      </c>
      <c r="B21" s="263"/>
      <c r="C21" s="263"/>
      <c r="D21" s="316" t="s">
        <v>107</v>
      </c>
      <c r="E21" s="317">
        <v>5</v>
      </c>
      <c r="F21" s="317"/>
      <c r="G21" s="317">
        <v>5</v>
      </c>
      <c r="H21" s="317"/>
      <c r="I21" s="317"/>
      <c r="J21" s="326"/>
    </row>
    <row r="22" spans="1:10" s="311" customFormat="1" ht="15" customHeight="1">
      <c r="A22" s="262" t="s">
        <v>108</v>
      </c>
      <c r="B22" s="263"/>
      <c r="C22" s="263"/>
      <c r="D22" s="316" t="s">
        <v>109</v>
      </c>
      <c r="E22" s="317">
        <v>5</v>
      </c>
      <c r="F22" s="317"/>
      <c r="G22" s="317">
        <v>5</v>
      </c>
      <c r="H22" s="317"/>
      <c r="I22" s="317"/>
      <c r="J22" s="326"/>
    </row>
    <row r="23" spans="1:10" s="311" customFormat="1" ht="15" customHeight="1">
      <c r="A23" s="298" t="s">
        <v>110</v>
      </c>
      <c r="B23" s="263"/>
      <c r="C23" s="263"/>
      <c r="D23" s="318" t="s">
        <v>111</v>
      </c>
      <c r="E23" s="319">
        <v>5</v>
      </c>
      <c r="F23" s="319"/>
      <c r="G23" s="319">
        <v>5</v>
      </c>
      <c r="H23" s="320"/>
      <c r="I23" s="320"/>
      <c r="J23" s="327"/>
    </row>
    <row r="24" spans="1:10" s="311" customFormat="1" ht="15" customHeight="1">
      <c r="A24" s="262" t="s">
        <v>87</v>
      </c>
      <c r="B24" s="263"/>
      <c r="C24" s="263"/>
      <c r="D24" s="316" t="s">
        <v>88</v>
      </c>
      <c r="E24" s="317">
        <v>1</v>
      </c>
      <c r="F24" s="317"/>
      <c r="G24" s="317">
        <v>1</v>
      </c>
      <c r="H24" s="317"/>
      <c r="I24" s="317"/>
      <c r="J24" s="326"/>
    </row>
    <row r="25" spans="1:10" s="311" customFormat="1" ht="15" customHeight="1">
      <c r="A25" s="262" t="s">
        <v>89</v>
      </c>
      <c r="B25" s="263"/>
      <c r="C25" s="263"/>
      <c r="D25" s="316" t="s">
        <v>90</v>
      </c>
      <c r="E25" s="317">
        <v>1</v>
      </c>
      <c r="F25" s="317"/>
      <c r="G25" s="317">
        <v>1</v>
      </c>
      <c r="H25" s="317"/>
      <c r="I25" s="317"/>
      <c r="J25" s="326"/>
    </row>
    <row r="26" spans="1:10" s="311" customFormat="1" ht="15" customHeight="1">
      <c r="A26" s="267" t="s">
        <v>91</v>
      </c>
      <c r="B26" s="268"/>
      <c r="C26" s="268"/>
      <c r="D26" s="321" t="s">
        <v>92</v>
      </c>
      <c r="E26" s="322">
        <v>1</v>
      </c>
      <c r="F26" s="322"/>
      <c r="G26" s="322">
        <v>1</v>
      </c>
      <c r="H26" s="323"/>
      <c r="I26" s="323"/>
      <c r="J26" s="328"/>
    </row>
    <row r="27" ht="13.5"/>
  </sheetData>
  <sheetProtection/>
  <mergeCells count="26">
    <mergeCell ref="A5:D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D6:D8"/>
    <mergeCell ref="E5:E8"/>
    <mergeCell ref="F5:F8"/>
    <mergeCell ref="G5:G8"/>
    <mergeCell ref="H5:H8"/>
    <mergeCell ref="I5:I8"/>
    <mergeCell ref="J5:J8"/>
    <mergeCell ref="A6:C8"/>
  </mergeCells>
  <printOptions/>
  <pageMargins left="0.59" right="0.32" top="0.41"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7"/>
  <sheetViews>
    <sheetView workbookViewId="0" topLeftCell="A1">
      <selection activeCell="B8" sqref="B8"/>
    </sheetView>
  </sheetViews>
  <sheetFormatPr defaultColWidth="9.140625" defaultRowHeight="12.75"/>
  <cols>
    <col min="1" max="1" width="26.421875" style="220" customWidth="1"/>
    <col min="2" max="2" width="12.140625" style="220" customWidth="1"/>
    <col min="3" max="3" width="26.7109375" style="220" customWidth="1"/>
    <col min="4" max="4" width="10.57421875" style="220" customWidth="1"/>
    <col min="5" max="5" width="9.57421875" style="220" customWidth="1"/>
    <col min="6" max="6" width="8.7109375" style="220" customWidth="1"/>
    <col min="7" max="16384" width="9.140625" style="220" customWidth="1"/>
  </cols>
  <sheetData>
    <row r="1" ht="21.75" customHeight="1">
      <c r="A1" s="300" t="s">
        <v>112</v>
      </c>
    </row>
    <row r="2" spans="1:6" ht="27">
      <c r="A2" s="231" t="s">
        <v>113</v>
      </c>
      <c r="B2" s="231"/>
      <c r="C2" s="231"/>
      <c r="D2" s="231"/>
      <c r="E2" s="231"/>
      <c r="F2" s="231"/>
    </row>
    <row r="4" spans="1:6" ht="15">
      <c r="A4" s="225" t="s">
        <v>2</v>
      </c>
      <c r="B4" s="226"/>
      <c r="F4" s="230" t="s">
        <v>58</v>
      </c>
    </row>
    <row r="5" spans="1:6" ht="15" customHeight="1">
      <c r="A5" s="233" t="s">
        <v>114</v>
      </c>
      <c r="B5" s="301" t="s">
        <v>5</v>
      </c>
      <c r="C5" s="236" t="s">
        <v>115</v>
      </c>
      <c r="D5" s="236"/>
      <c r="E5" s="236"/>
      <c r="F5" s="236"/>
    </row>
    <row r="6" spans="1:6" ht="14.25" customHeight="1">
      <c r="A6" s="282" t="s">
        <v>116</v>
      </c>
      <c r="B6" s="283" t="s">
        <v>117</v>
      </c>
      <c r="C6" s="236" t="s">
        <v>118</v>
      </c>
      <c r="D6" s="302" t="s">
        <v>55</v>
      </c>
      <c r="E6" s="303" t="s">
        <v>119</v>
      </c>
      <c r="F6" s="303" t="s">
        <v>120</v>
      </c>
    </row>
    <row r="7" spans="1:6" ht="28.5" customHeight="1">
      <c r="A7" s="282" t="s">
        <v>5</v>
      </c>
      <c r="B7" s="283" t="s">
        <v>5</v>
      </c>
      <c r="C7" s="236" t="s">
        <v>5</v>
      </c>
      <c r="D7" s="304"/>
      <c r="E7" s="303" t="s">
        <v>5</v>
      </c>
      <c r="F7" s="303" t="s">
        <v>5</v>
      </c>
    </row>
    <row r="8" spans="1:6" ht="19.5" customHeight="1">
      <c r="A8" s="235" t="s">
        <v>121</v>
      </c>
      <c r="B8" s="305">
        <v>5804.55</v>
      </c>
      <c r="C8" s="250" t="s">
        <v>11</v>
      </c>
      <c r="D8" s="250"/>
      <c r="E8" s="243" t="s">
        <v>5</v>
      </c>
      <c r="F8" s="229"/>
    </row>
    <row r="9" spans="1:6" ht="19.5" customHeight="1">
      <c r="A9" s="235" t="s">
        <v>122</v>
      </c>
      <c r="B9" s="305">
        <v>1</v>
      </c>
      <c r="C9" s="250" t="s">
        <v>13</v>
      </c>
      <c r="D9" s="250"/>
      <c r="E9" s="243" t="s">
        <v>5</v>
      </c>
      <c r="F9" s="229"/>
    </row>
    <row r="10" spans="1:6" ht="19.5" customHeight="1">
      <c r="A10" s="235" t="s">
        <v>5</v>
      </c>
      <c r="B10" s="305" t="s">
        <v>5</v>
      </c>
      <c r="C10" s="250" t="s">
        <v>15</v>
      </c>
      <c r="D10" s="250"/>
      <c r="E10" s="243" t="s">
        <v>5</v>
      </c>
      <c r="F10" s="229"/>
    </row>
    <row r="11" spans="1:6" ht="19.5" customHeight="1">
      <c r="A11" s="235" t="s">
        <v>5</v>
      </c>
      <c r="B11" s="305" t="s">
        <v>5</v>
      </c>
      <c r="C11" s="250" t="s">
        <v>17</v>
      </c>
      <c r="D11" s="250"/>
      <c r="E11" s="243" t="s">
        <v>5</v>
      </c>
      <c r="F11" s="229"/>
    </row>
    <row r="12" spans="1:6" ht="19.5" customHeight="1">
      <c r="A12" s="235" t="s">
        <v>5</v>
      </c>
      <c r="B12" s="305" t="s">
        <v>5</v>
      </c>
      <c r="C12" s="250" t="s">
        <v>19</v>
      </c>
      <c r="D12" s="243">
        <v>5461.49</v>
      </c>
      <c r="E12" s="243">
        <v>5461.49</v>
      </c>
      <c r="F12" s="229"/>
    </row>
    <row r="13" spans="1:6" ht="19.5" customHeight="1">
      <c r="A13" s="235" t="s">
        <v>5</v>
      </c>
      <c r="B13" s="305" t="s">
        <v>5</v>
      </c>
      <c r="C13" s="250" t="s">
        <v>21</v>
      </c>
      <c r="D13" s="250"/>
      <c r="E13" s="243" t="s">
        <v>5</v>
      </c>
      <c r="F13" s="229"/>
    </row>
    <row r="14" spans="1:6" ht="19.5" customHeight="1">
      <c r="A14" s="235" t="s">
        <v>5</v>
      </c>
      <c r="B14" s="305" t="s">
        <v>5</v>
      </c>
      <c r="C14" s="250" t="s">
        <v>23</v>
      </c>
      <c r="D14" s="250"/>
      <c r="E14" s="243" t="s">
        <v>5</v>
      </c>
      <c r="F14" s="229"/>
    </row>
    <row r="15" spans="1:6" ht="19.5" customHeight="1">
      <c r="A15" s="235" t="s">
        <v>5</v>
      </c>
      <c r="B15" s="305" t="s">
        <v>5</v>
      </c>
      <c r="C15" s="250" t="s">
        <v>24</v>
      </c>
      <c r="D15" s="250"/>
      <c r="E15" s="243" t="s">
        <v>5</v>
      </c>
      <c r="F15" s="229"/>
    </row>
    <row r="16" spans="1:6" ht="19.5" customHeight="1">
      <c r="A16" s="235" t="s">
        <v>5</v>
      </c>
      <c r="B16" s="305" t="s">
        <v>5</v>
      </c>
      <c r="C16" s="250" t="s">
        <v>25</v>
      </c>
      <c r="D16" s="250"/>
      <c r="E16" s="243" t="s">
        <v>5</v>
      </c>
      <c r="F16" s="229"/>
    </row>
    <row r="17" spans="1:6" ht="19.5" customHeight="1">
      <c r="A17" s="235" t="s">
        <v>5</v>
      </c>
      <c r="B17" s="305" t="s">
        <v>5</v>
      </c>
      <c r="C17" s="250" t="s">
        <v>26</v>
      </c>
      <c r="D17" s="250">
        <v>5</v>
      </c>
      <c r="E17" s="243" t="s">
        <v>5</v>
      </c>
      <c r="F17" s="229">
        <v>5</v>
      </c>
    </row>
    <row r="18" spans="1:6" ht="19.5" customHeight="1">
      <c r="A18" s="235" t="s">
        <v>5</v>
      </c>
      <c r="B18" s="305" t="s">
        <v>5</v>
      </c>
      <c r="C18" s="250" t="s">
        <v>27</v>
      </c>
      <c r="D18" s="250"/>
      <c r="E18" s="243" t="s">
        <v>5</v>
      </c>
      <c r="F18" s="229"/>
    </row>
    <row r="19" spans="1:6" ht="19.5" customHeight="1">
      <c r="A19" s="235" t="s">
        <v>5</v>
      </c>
      <c r="B19" s="305" t="s">
        <v>5</v>
      </c>
      <c r="C19" s="250" t="s">
        <v>28</v>
      </c>
      <c r="D19" s="250"/>
      <c r="E19" s="243" t="s">
        <v>5</v>
      </c>
      <c r="F19" s="229"/>
    </row>
    <row r="20" spans="1:6" ht="19.5" customHeight="1">
      <c r="A20" s="235" t="s">
        <v>5</v>
      </c>
      <c r="B20" s="305" t="s">
        <v>5</v>
      </c>
      <c r="C20" s="250" t="s">
        <v>29</v>
      </c>
      <c r="D20" s="250"/>
      <c r="E20" s="243" t="s">
        <v>5</v>
      </c>
      <c r="F20" s="229"/>
    </row>
    <row r="21" spans="1:6" ht="19.5" customHeight="1">
      <c r="A21" s="235" t="s">
        <v>5</v>
      </c>
      <c r="B21" s="305" t="s">
        <v>5</v>
      </c>
      <c r="C21" s="250" t="s">
        <v>30</v>
      </c>
      <c r="D21" s="250"/>
      <c r="E21" s="243" t="s">
        <v>5</v>
      </c>
      <c r="F21" s="229"/>
    </row>
    <row r="22" spans="1:6" ht="19.5" customHeight="1">
      <c r="A22" s="235" t="s">
        <v>5</v>
      </c>
      <c r="B22" s="305" t="s">
        <v>5</v>
      </c>
      <c r="C22" s="250" t="s">
        <v>31</v>
      </c>
      <c r="D22" s="250"/>
      <c r="E22" s="243" t="s">
        <v>5</v>
      </c>
      <c r="F22" s="229"/>
    </row>
    <row r="23" spans="1:6" ht="19.5" customHeight="1">
      <c r="A23" s="235" t="s">
        <v>5</v>
      </c>
      <c r="B23" s="305" t="s">
        <v>5</v>
      </c>
      <c r="C23" s="250" t="s">
        <v>32</v>
      </c>
      <c r="D23" s="250"/>
      <c r="E23" s="243" t="s">
        <v>5</v>
      </c>
      <c r="F23" s="229"/>
    </row>
    <row r="24" spans="1:6" ht="19.5" customHeight="1">
      <c r="A24" s="235" t="s">
        <v>5</v>
      </c>
      <c r="B24" s="305" t="s">
        <v>5</v>
      </c>
      <c r="C24" s="250" t="s">
        <v>33</v>
      </c>
      <c r="D24" s="250"/>
      <c r="E24" s="243" t="s">
        <v>5</v>
      </c>
      <c r="F24" s="229"/>
    </row>
    <row r="25" spans="1:6" ht="19.5" customHeight="1">
      <c r="A25" s="235" t="s">
        <v>5</v>
      </c>
      <c r="B25" s="305" t="s">
        <v>5</v>
      </c>
      <c r="C25" s="250" t="s">
        <v>34</v>
      </c>
      <c r="D25" s="250"/>
      <c r="E25" s="243" t="s">
        <v>5</v>
      </c>
      <c r="F25" s="229"/>
    </row>
    <row r="26" spans="1:6" ht="19.5" customHeight="1">
      <c r="A26" s="235" t="s">
        <v>5</v>
      </c>
      <c r="B26" s="305" t="s">
        <v>5</v>
      </c>
      <c r="C26" s="250" t="s">
        <v>35</v>
      </c>
      <c r="D26" s="250"/>
      <c r="E26" s="243" t="s">
        <v>5</v>
      </c>
      <c r="F26" s="229"/>
    </row>
    <row r="27" spans="1:6" ht="19.5" customHeight="1">
      <c r="A27" s="235" t="s">
        <v>5</v>
      </c>
      <c r="B27" s="305" t="s">
        <v>5</v>
      </c>
      <c r="C27" s="250" t="s">
        <v>36</v>
      </c>
      <c r="D27" s="250"/>
      <c r="E27" s="243" t="s">
        <v>5</v>
      </c>
      <c r="F27" s="229"/>
    </row>
    <row r="28" spans="1:6" ht="19.5" customHeight="1">
      <c r="A28" s="235" t="s">
        <v>5</v>
      </c>
      <c r="B28" s="305" t="s">
        <v>5</v>
      </c>
      <c r="C28" s="250" t="s">
        <v>37</v>
      </c>
      <c r="D28" s="250">
        <v>1</v>
      </c>
      <c r="E28" s="243" t="s">
        <v>5</v>
      </c>
      <c r="F28" s="229">
        <v>1</v>
      </c>
    </row>
    <row r="29" spans="1:6" ht="19.5" customHeight="1">
      <c r="A29" s="235" t="s">
        <v>5</v>
      </c>
      <c r="B29" s="305" t="s">
        <v>5</v>
      </c>
      <c r="C29" s="250" t="s">
        <v>38</v>
      </c>
      <c r="D29" s="250"/>
      <c r="E29" s="243" t="s">
        <v>5</v>
      </c>
      <c r="F29" s="229"/>
    </row>
    <row r="30" spans="1:6" ht="19.5" customHeight="1">
      <c r="A30" s="235" t="s">
        <v>5</v>
      </c>
      <c r="B30" s="305" t="s">
        <v>5</v>
      </c>
      <c r="C30" s="250" t="s">
        <v>39</v>
      </c>
      <c r="D30" s="250"/>
      <c r="E30" s="243" t="s">
        <v>5</v>
      </c>
      <c r="F30" s="229"/>
    </row>
    <row r="31" spans="1:6" ht="19.5" customHeight="1">
      <c r="A31" s="306" t="s">
        <v>40</v>
      </c>
      <c r="B31" s="305">
        <f>B9+B8</f>
        <v>5805.55</v>
      </c>
      <c r="C31" s="307" t="s">
        <v>41</v>
      </c>
      <c r="D31" s="307">
        <f>D28+D17+D12</f>
        <v>5467.49</v>
      </c>
      <c r="E31" s="307">
        <f>E12</f>
        <v>5461.49</v>
      </c>
      <c r="F31" s="307">
        <f>F28+F17+F12</f>
        <v>6</v>
      </c>
    </row>
    <row r="32" spans="1:6" ht="19.5" customHeight="1">
      <c r="A32" s="235" t="s">
        <v>5</v>
      </c>
      <c r="B32" s="239" t="s">
        <v>5</v>
      </c>
      <c r="C32" s="308" t="s">
        <v>5</v>
      </c>
      <c r="D32" s="250"/>
      <c r="E32" s="243" t="s">
        <v>5</v>
      </c>
      <c r="F32" s="229"/>
    </row>
    <row r="33" spans="1:6" ht="19.5" customHeight="1">
      <c r="A33" s="235" t="s">
        <v>123</v>
      </c>
      <c r="B33" s="239">
        <f>B34+B35</f>
        <v>911.68</v>
      </c>
      <c r="C33" s="242" t="s">
        <v>124</v>
      </c>
      <c r="D33" s="250">
        <f>D34+D35</f>
        <v>896.29</v>
      </c>
      <c r="E33" s="250">
        <f>E34+E35</f>
        <v>896.29</v>
      </c>
      <c r="F33" s="309"/>
    </row>
    <row r="34" spans="1:6" ht="19.5" customHeight="1">
      <c r="A34" s="235" t="s">
        <v>121</v>
      </c>
      <c r="B34" s="239">
        <v>906.68</v>
      </c>
      <c r="C34" s="242" t="s">
        <v>125</v>
      </c>
      <c r="D34" s="243">
        <v>711.51</v>
      </c>
      <c r="E34" s="243">
        <v>711.51</v>
      </c>
      <c r="F34" s="229"/>
    </row>
    <row r="35" spans="1:6" ht="19.5" customHeight="1">
      <c r="A35" s="235" t="s">
        <v>122</v>
      </c>
      <c r="B35" s="239">
        <v>5</v>
      </c>
      <c r="C35" s="242" t="s">
        <v>126</v>
      </c>
      <c r="D35" s="243">
        <v>184.78</v>
      </c>
      <c r="E35" s="243">
        <v>184.78</v>
      </c>
      <c r="F35" s="229"/>
    </row>
    <row r="36" spans="1:6" ht="19.5" customHeight="1">
      <c r="A36" s="235" t="s">
        <v>5</v>
      </c>
      <c r="B36" s="239" t="s">
        <v>5</v>
      </c>
      <c r="C36" s="242" t="s">
        <v>5</v>
      </c>
      <c r="D36" s="250"/>
      <c r="E36" s="243" t="s">
        <v>5</v>
      </c>
      <c r="F36" s="229"/>
    </row>
    <row r="37" spans="1:6" ht="19.5" customHeight="1">
      <c r="A37" s="306" t="s">
        <v>127</v>
      </c>
      <c r="B37" s="239" t="s">
        <v>5</v>
      </c>
      <c r="C37" s="310" t="s">
        <v>127</v>
      </c>
      <c r="D37" s="307"/>
      <c r="E37" s="243" t="s">
        <v>5</v>
      </c>
      <c r="F37" s="229"/>
    </row>
  </sheetData>
  <sheetProtection/>
  <mergeCells count="9">
    <mergeCell ref="A2:F2"/>
    <mergeCell ref="A5:B5"/>
    <mergeCell ref="C5:F5"/>
    <mergeCell ref="A6:A7"/>
    <mergeCell ref="B6:B7"/>
    <mergeCell ref="C6:C7"/>
    <mergeCell ref="D6:D7"/>
    <mergeCell ref="E6:E7"/>
    <mergeCell ref="F6:F7"/>
  </mergeCells>
  <printOptions/>
  <pageMargins left="0.53" right="0.45"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9"/>
  <sheetViews>
    <sheetView workbookViewId="0" topLeftCell="A1">
      <selection activeCell="C41" sqref="C41"/>
    </sheetView>
  </sheetViews>
  <sheetFormatPr defaultColWidth="9.140625" defaultRowHeight="12.75"/>
  <cols>
    <col min="1" max="1" width="16.00390625" style="220" customWidth="1"/>
    <col min="2" max="2" width="17.57421875" style="220" customWidth="1"/>
    <col min="3" max="5" width="19.421875" style="220" customWidth="1"/>
    <col min="6" max="16384" width="9.140625" style="220" customWidth="1"/>
  </cols>
  <sheetData>
    <row r="1" spans="1:5" ht="21" customHeight="1">
      <c r="A1" s="289" t="s">
        <v>128</v>
      </c>
      <c r="B1" s="222"/>
      <c r="C1" s="222"/>
      <c r="D1" s="223"/>
      <c r="E1" s="223"/>
    </row>
    <row r="2" spans="1:5" ht="27">
      <c r="A2" s="290" t="s">
        <v>129</v>
      </c>
      <c r="B2" s="290"/>
      <c r="C2" s="290"/>
      <c r="D2" s="290"/>
      <c r="E2" s="290"/>
    </row>
    <row r="3" spans="1:5" ht="25.5" customHeight="1">
      <c r="A3" s="291" t="s">
        <v>2</v>
      </c>
      <c r="B3" s="291"/>
      <c r="C3" s="292"/>
      <c r="D3" s="291"/>
      <c r="E3" s="293" t="s">
        <v>3</v>
      </c>
    </row>
    <row r="4" spans="1:5" ht="27" customHeight="1">
      <c r="A4" s="252" t="s">
        <v>130</v>
      </c>
      <c r="B4" s="253" t="s">
        <v>66</v>
      </c>
      <c r="C4" s="253" t="s">
        <v>41</v>
      </c>
      <c r="D4" s="253" t="s">
        <v>95</v>
      </c>
      <c r="E4" s="294" t="s">
        <v>96</v>
      </c>
    </row>
    <row r="5" spans="1:5" ht="21.75" customHeight="1">
      <c r="A5" s="255" t="s">
        <v>131</v>
      </c>
      <c r="B5" s="256" t="s">
        <v>55</v>
      </c>
      <c r="C5" s="295">
        <f>54664902.89/10000</f>
        <v>5466.490289</v>
      </c>
      <c r="D5" s="295">
        <f>44093665.79/10000</f>
        <v>4409.366579</v>
      </c>
      <c r="E5" s="296">
        <f>10571237.1/10000</f>
        <v>1057.12371</v>
      </c>
    </row>
    <row r="6" spans="1:5" ht="20.25" customHeight="1">
      <c r="A6" s="262" t="s">
        <v>71</v>
      </c>
      <c r="B6" s="264" t="s">
        <v>72</v>
      </c>
      <c r="C6" s="284">
        <f>54614902.89/10000</f>
        <v>5461.490289</v>
      </c>
      <c r="D6" s="297">
        <f>44093665.79/10000</f>
        <v>4409.366579</v>
      </c>
      <c r="E6" s="297">
        <f>10521237.1/10000</f>
        <v>1052.12371</v>
      </c>
    </row>
    <row r="7" spans="1:5" ht="12.75">
      <c r="A7" s="262" t="s">
        <v>73</v>
      </c>
      <c r="B7" s="264" t="s">
        <v>74</v>
      </c>
      <c r="C7" s="297">
        <f>2594978/10000</f>
        <v>259.4978</v>
      </c>
      <c r="D7" s="297"/>
      <c r="E7" s="297">
        <f>2594978/10000</f>
        <v>259.4978</v>
      </c>
    </row>
    <row r="8" spans="1:5" ht="12.75">
      <c r="A8" s="298" t="s">
        <v>75</v>
      </c>
      <c r="B8" s="299" t="s">
        <v>76</v>
      </c>
      <c r="C8" s="297">
        <f>2594978/10000</f>
        <v>259.4978</v>
      </c>
      <c r="D8" s="297"/>
      <c r="E8" s="297">
        <f>2594978/10000</f>
        <v>259.4978</v>
      </c>
    </row>
    <row r="9" spans="1:5" ht="12.75">
      <c r="A9" s="262" t="s">
        <v>77</v>
      </c>
      <c r="B9" s="264" t="s">
        <v>78</v>
      </c>
      <c r="C9" s="297">
        <f>50877438.39/10000</f>
        <v>5087.743839</v>
      </c>
      <c r="D9" s="297">
        <f>44093665.79/10000</f>
        <v>4409.366579</v>
      </c>
      <c r="E9" s="297">
        <f>6783772.6/10000</f>
        <v>678.37726</v>
      </c>
    </row>
    <row r="10" spans="1:5" ht="12.75">
      <c r="A10" s="298" t="s">
        <v>79</v>
      </c>
      <c r="B10" s="299" t="s">
        <v>80</v>
      </c>
      <c r="C10" s="297">
        <f>1164953.95/10000</f>
        <v>116.495395</v>
      </c>
      <c r="D10" s="297">
        <f>1164953.95/10000</f>
        <v>116.495395</v>
      </c>
      <c r="E10" s="297"/>
    </row>
    <row r="11" spans="1:5" ht="12.75">
      <c r="A11" s="298" t="s">
        <v>81</v>
      </c>
      <c r="B11" s="299" t="s">
        <v>82</v>
      </c>
      <c r="C11" s="297">
        <f>48898368.34/10000</f>
        <v>4889.836834000001</v>
      </c>
      <c r="D11" s="297">
        <f>42928711.84/10000</f>
        <v>4292.8711840000005</v>
      </c>
      <c r="E11" s="297">
        <f>5969656.5/10000</f>
        <v>596.96565</v>
      </c>
    </row>
    <row r="12" spans="1:5" ht="12.75">
      <c r="A12" s="298" t="s">
        <v>100</v>
      </c>
      <c r="B12" s="299" t="s">
        <v>101</v>
      </c>
      <c r="C12" s="297">
        <f>814116.1/10000</f>
        <v>81.41161</v>
      </c>
      <c r="D12" s="297"/>
      <c r="E12" s="297">
        <f>814116.1/10000</f>
        <v>81.41161</v>
      </c>
    </row>
    <row r="13" spans="1:5" ht="12.75">
      <c r="A13" s="262" t="s">
        <v>102</v>
      </c>
      <c r="B13" s="264" t="s">
        <v>103</v>
      </c>
      <c r="C13" s="297">
        <f>4246.5/10000</f>
        <v>0.42465</v>
      </c>
      <c r="D13" s="297"/>
      <c r="E13" s="297">
        <f>4246.5/10000</f>
        <v>0.42465</v>
      </c>
    </row>
    <row r="14" spans="1:5" ht="12.75">
      <c r="A14" s="298" t="s">
        <v>104</v>
      </c>
      <c r="B14" s="299" t="s">
        <v>105</v>
      </c>
      <c r="C14" s="297">
        <f>4246.5/10000</f>
        <v>0.42465</v>
      </c>
      <c r="D14" s="297"/>
      <c r="E14" s="297">
        <f>4246.5/10000</f>
        <v>0.42465</v>
      </c>
    </row>
    <row r="15" spans="1:5" ht="12.75">
      <c r="A15" s="262" t="s">
        <v>83</v>
      </c>
      <c r="B15" s="264" t="s">
        <v>84</v>
      </c>
      <c r="C15" s="297">
        <f>1138240/10000</f>
        <v>113.824</v>
      </c>
      <c r="D15" s="297"/>
      <c r="E15" s="297">
        <f>1138240/10000</f>
        <v>113.824</v>
      </c>
    </row>
    <row r="16" spans="1:5" ht="12.75">
      <c r="A16" s="298" t="s">
        <v>85</v>
      </c>
      <c r="B16" s="299" t="s">
        <v>86</v>
      </c>
      <c r="C16" s="297">
        <f>1138240/10000</f>
        <v>113.824</v>
      </c>
      <c r="D16" s="297"/>
      <c r="E16" s="297">
        <f>1138240/10000</f>
        <v>113.824</v>
      </c>
    </row>
    <row r="17" spans="1:5" ht="12.75">
      <c r="A17" s="262" t="s">
        <v>106</v>
      </c>
      <c r="B17" s="264" t="s">
        <v>107</v>
      </c>
      <c r="C17" s="297">
        <v>5</v>
      </c>
      <c r="D17" s="297"/>
      <c r="E17" s="297">
        <v>5</v>
      </c>
    </row>
    <row r="18" spans="1:5" ht="12.75">
      <c r="A18" s="262" t="s">
        <v>108</v>
      </c>
      <c r="B18" s="264" t="s">
        <v>109</v>
      </c>
      <c r="C18" s="297">
        <v>5</v>
      </c>
      <c r="D18" s="297"/>
      <c r="E18" s="297">
        <v>5</v>
      </c>
    </row>
    <row r="19" spans="1:5" ht="13.5">
      <c r="A19" s="267" t="s">
        <v>110</v>
      </c>
      <c r="B19" s="269" t="s">
        <v>111</v>
      </c>
      <c r="C19" s="297">
        <v>5</v>
      </c>
      <c r="D19" s="297"/>
      <c r="E19" s="297">
        <v>5</v>
      </c>
    </row>
    <row r="20" ht="13.5"/>
  </sheetData>
  <sheetProtection/>
  <mergeCells count="1">
    <mergeCell ref="A2:E2"/>
  </mergeCells>
  <printOptions/>
  <pageMargins left="0.65" right="0.36" top="0.9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4"/>
  <sheetViews>
    <sheetView workbookViewId="0" topLeftCell="A1">
      <selection activeCell="C10" sqref="C10"/>
    </sheetView>
  </sheetViews>
  <sheetFormatPr defaultColWidth="9.140625" defaultRowHeight="12.75"/>
  <cols>
    <col min="1" max="1" width="12.8515625" style="220" customWidth="1"/>
    <col min="2" max="2" width="39.140625" style="220" customWidth="1"/>
    <col min="3" max="3" width="35.421875" style="220" customWidth="1"/>
    <col min="4" max="16384" width="9.140625" style="220" customWidth="1"/>
  </cols>
  <sheetData>
    <row r="1" ht="26.25" customHeight="1">
      <c r="A1" s="251" t="s">
        <v>132</v>
      </c>
    </row>
    <row r="2" spans="1:3" ht="27">
      <c r="A2" s="271" t="s">
        <v>133</v>
      </c>
      <c r="B2" s="271"/>
      <c r="C2" s="271"/>
    </row>
    <row r="3" spans="1:3" ht="25.5" customHeight="1">
      <c r="A3" s="273" t="s">
        <v>2</v>
      </c>
      <c r="B3" s="274"/>
      <c r="C3" s="275" t="s">
        <v>3</v>
      </c>
    </row>
    <row r="4" spans="1:3" ht="13.5">
      <c r="A4" s="233" t="s">
        <v>116</v>
      </c>
      <c r="B4" s="234" t="s">
        <v>5</v>
      </c>
      <c r="C4" s="234" t="s">
        <v>134</v>
      </c>
    </row>
    <row r="5" spans="1:3" ht="36.75" customHeight="1">
      <c r="A5" s="277" t="s">
        <v>135</v>
      </c>
      <c r="B5" s="237" t="s">
        <v>66</v>
      </c>
      <c r="C5" s="237" t="s">
        <v>5</v>
      </c>
    </row>
    <row r="6" spans="1:3" ht="20.25" customHeight="1">
      <c r="A6" s="282" t="s">
        <v>136</v>
      </c>
      <c r="B6" s="237" t="s">
        <v>5</v>
      </c>
      <c r="C6" s="288">
        <f>54664902.89/10000</f>
        <v>5466.490289</v>
      </c>
    </row>
    <row r="7" spans="1:3" ht="14.25" customHeight="1">
      <c r="A7" s="235" t="s">
        <v>137</v>
      </c>
      <c r="B7" s="238" t="s">
        <v>138</v>
      </c>
      <c r="C7" s="288">
        <f>40350880.26/10000</f>
        <v>4035.088026</v>
      </c>
    </row>
    <row r="8" spans="1:3" ht="13.5">
      <c r="A8" s="235" t="s">
        <v>139</v>
      </c>
      <c r="B8" s="238" t="s">
        <v>140</v>
      </c>
      <c r="C8" s="288">
        <f>4642364.89/10000</f>
        <v>464.23648899999995</v>
      </c>
    </row>
    <row r="9" spans="1:3" ht="13.5">
      <c r="A9" s="235" t="s">
        <v>141</v>
      </c>
      <c r="B9" s="238" t="s">
        <v>142</v>
      </c>
      <c r="C9" s="288">
        <f>4098275/10000</f>
        <v>409.8275</v>
      </c>
    </row>
    <row r="10" spans="1:3" ht="13.5">
      <c r="A10" s="235" t="s">
        <v>143</v>
      </c>
      <c r="B10" s="238" t="s">
        <v>144</v>
      </c>
      <c r="C10" s="288">
        <v>0</v>
      </c>
    </row>
    <row r="11" spans="1:3" ht="13.5">
      <c r="A11" s="235" t="s">
        <v>145</v>
      </c>
      <c r="B11" s="238" t="s">
        <v>146</v>
      </c>
      <c r="C11" s="288">
        <f>829516.24/10000</f>
        <v>82.951624</v>
      </c>
    </row>
    <row r="12" spans="1:3" ht="13.5">
      <c r="A12" s="235" t="s">
        <v>147</v>
      </c>
      <c r="B12" s="238" t="s">
        <v>148</v>
      </c>
      <c r="C12" s="288">
        <v>0</v>
      </c>
    </row>
    <row r="13" spans="1:3" ht="13.5">
      <c r="A13" s="235" t="s">
        <v>149</v>
      </c>
      <c r="B13" s="238" t="s">
        <v>150</v>
      </c>
      <c r="C13" s="288">
        <f>4743866.5/10000</f>
        <v>474.38665</v>
      </c>
    </row>
    <row r="14" spans="1:3" ht="13.5">
      <c r="A14" s="235" t="s">
        <v>151</v>
      </c>
      <c r="B14" s="238" t="s">
        <v>88</v>
      </c>
      <c r="C14" s="288">
        <v>0</v>
      </c>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02"/>
  <sheetViews>
    <sheetView workbookViewId="0" topLeftCell="A1">
      <selection activeCell="D60" sqref="D60"/>
    </sheetView>
  </sheetViews>
  <sheetFormatPr defaultColWidth="9.140625" defaultRowHeight="12.75"/>
  <cols>
    <col min="1" max="1" width="7.8515625" style="220" customWidth="1"/>
    <col min="2" max="2" width="28.7109375" style="220" customWidth="1"/>
    <col min="3" max="3" width="16.7109375" style="270" customWidth="1"/>
    <col min="4" max="5" width="16.7109375" style="220" customWidth="1"/>
    <col min="6" max="16384" width="9.140625" style="220" customWidth="1"/>
  </cols>
  <sheetData>
    <row r="1" ht="26.25" customHeight="1">
      <c r="A1" s="251" t="s">
        <v>152</v>
      </c>
    </row>
    <row r="2" spans="1:5" ht="27">
      <c r="A2" s="271" t="s">
        <v>153</v>
      </c>
      <c r="B2" s="271"/>
      <c r="C2" s="272"/>
      <c r="D2" s="271"/>
      <c r="E2" s="271"/>
    </row>
    <row r="3" spans="1:5" ht="25.5" customHeight="1">
      <c r="A3" s="273" t="s">
        <v>2</v>
      </c>
      <c r="B3" s="274"/>
      <c r="E3" s="275" t="s">
        <v>3</v>
      </c>
    </row>
    <row r="4" spans="1:5" ht="15" customHeight="1">
      <c r="A4" s="233" t="s">
        <v>116</v>
      </c>
      <c r="B4" s="234" t="s">
        <v>5</v>
      </c>
      <c r="C4" s="276" t="s">
        <v>134</v>
      </c>
      <c r="D4" s="227" t="s">
        <v>154</v>
      </c>
      <c r="E4" s="227" t="s">
        <v>155</v>
      </c>
    </row>
    <row r="5" spans="1:5" ht="15" customHeight="1">
      <c r="A5" s="277" t="s">
        <v>156</v>
      </c>
      <c r="B5" s="237" t="s">
        <v>66</v>
      </c>
      <c r="C5" s="278" t="s">
        <v>5</v>
      </c>
      <c r="D5" s="279"/>
      <c r="E5" s="279"/>
    </row>
    <row r="6" spans="1:5" ht="15" customHeight="1">
      <c r="A6" s="277" t="s">
        <v>157</v>
      </c>
      <c r="B6" s="237" t="s">
        <v>5</v>
      </c>
      <c r="C6" s="278" t="s">
        <v>5</v>
      </c>
      <c r="D6" s="279"/>
      <c r="E6" s="279"/>
    </row>
    <row r="7" spans="1:5" ht="15" customHeight="1">
      <c r="A7" s="277" t="s">
        <v>5</v>
      </c>
      <c r="B7" s="237" t="s">
        <v>5</v>
      </c>
      <c r="C7" s="280" t="s">
        <v>5</v>
      </c>
      <c r="D7" s="281"/>
      <c r="E7" s="281"/>
    </row>
    <row r="8" spans="1:5" ht="13.5">
      <c r="A8" s="282" t="s">
        <v>136</v>
      </c>
      <c r="B8" s="283" t="s">
        <v>5</v>
      </c>
      <c r="C8" s="284">
        <f>D8</f>
        <v>3683.6290259999996</v>
      </c>
      <c r="D8" s="285">
        <f>36836290.26/10000</f>
        <v>3683.6290259999996</v>
      </c>
      <c r="E8" s="285"/>
    </row>
    <row r="9" spans="1:5" ht="13.5">
      <c r="A9" s="286">
        <v>301</v>
      </c>
      <c r="B9" s="287" t="s">
        <v>138</v>
      </c>
      <c r="C9" s="284">
        <f>D9</f>
        <v>1972.11575</v>
      </c>
      <c r="D9" s="285">
        <f>19721157.5/10000</f>
        <v>1972.11575</v>
      </c>
      <c r="E9" s="285"/>
    </row>
    <row r="10" spans="1:5" ht="13.5">
      <c r="A10" s="286">
        <v>30101</v>
      </c>
      <c r="B10" s="287" t="s">
        <v>158</v>
      </c>
      <c r="C10" s="284" t="s">
        <v>5</v>
      </c>
      <c r="D10" s="285"/>
      <c r="E10" s="285"/>
    </row>
    <row r="11" spans="1:5" ht="13.5">
      <c r="A11" s="286">
        <v>30102</v>
      </c>
      <c r="B11" s="287" t="s">
        <v>159</v>
      </c>
      <c r="C11" s="284" t="s">
        <v>5</v>
      </c>
      <c r="D11" s="285"/>
      <c r="E11" s="285"/>
    </row>
    <row r="12" spans="1:5" ht="13.5">
      <c r="A12" s="286">
        <v>30103</v>
      </c>
      <c r="B12" s="287" t="s">
        <v>160</v>
      </c>
      <c r="C12" s="284" t="s">
        <v>5</v>
      </c>
      <c r="D12" s="285"/>
      <c r="E12" s="285"/>
    </row>
    <row r="13" spans="1:5" ht="13.5">
      <c r="A13" s="286">
        <v>30104</v>
      </c>
      <c r="B13" s="287" t="s">
        <v>161</v>
      </c>
      <c r="C13" s="284">
        <f>D13</f>
        <v>307.9496</v>
      </c>
      <c r="D13" s="285">
        <f>3079496/10000</f>
        <v>307.9496</v>
      </c>
      <c r="E13" s="285"/>
    </row>
    <row r="14" spans="1:5" ht="13.5">
      <c r="A14" s="286">
        <v>30106</v>
      </c>
      <c r="B14" s="287" t="s">
        <v>162</v>
      </c>
      <c r="C14" s="284"/>
      <c r="D14" s="285"/>
      <c r="E14" s="285"/>
    </row>
    <row r="15" spans="1:5" ht="13.5">
      <c r="A15" s="286">
        <v>30107</v>
      </c>
      <c r="B15" s="287" t="s">
        <v>163</v>
      </c>
      <c r="C15" s="284">
        <f>D15</f>
        <v>362.83</v>
      </c>
      <c r="D15" s="285">
        <f>3628300/10000</f>
        <v>362.83</v>
      </c>
      <c r="E15" s="285"/>
    </row>
    <row r="16" spans="1:5" ht="13.5">
      <c r="A16" s="286">
        <v>30108</v>
      </c>
      <c r="B16" s="287" t="s">
        <v>164</v>
      </c>
      <c r="C16" s="284">
        <f>D16</f>
        <v>113.43</v>
      </c>
      <c r="D16" s="285">
        <f>1134300/10000</f>
        <v>113.43</v>
      </c>
      <c r="E16" s="285"/>
    </row>
    <row r="17" spans="1:5" ht="13.5">
      <c r="A17" s="286">
        <v>30109</v>
      </c>
      <c r="B17" s="287" t="s">
        <v>165</v>
      </c>
      <c r="C17" s="284"/>
      <c r="D17" s="285"/>
      <c r="E17" s="285"/>
    </row>
    <row r="18" spans="1:5" ht="13.5">
      <c r="A18" s="286">
        <v>30199</v>
      </c>
      <c r="B18" s="287" t="s">
        <v>166</v>
      </c>
      <c r="C18" s="284">
        <f>D18</f>
        <v>927.303676</v>
      </c>
      <c r="D18" s="285">
        <f>9273036.76/10000</f>
        <v>927.303676</v>
      </c>
      <c r="E18" s="285"/>
    </row>
    <row r="19" spans="1:5" ht="13.5">
      <c r="A19" s="286">
        <v>302</v>
      </c>
      <c r="B19" s="287" t="s">
        <v>140</v>
      </c>
      <c r="C19" s="284">
        <f>E19</f>
        <v>321.225853</v>
      </c>
      <c r="D19" s="285"/>
      <c r="E19" s="285">
        <f>3212258.53/10000</f>
        <v>321.225853</v>
      </c>
    </row>
    <row r="20" spans="1:5" ht="13.5">
      <c r="A20" s="286">
        <v>30201</v>
      </c>
      <c r="B20" s="287" t="s">
        <v>167</v>
      </c>
      <c r="C20" s="284">
        <f aca="true" t="shared" si="0" ref="C20:C44">E20</f>
        <v>53.016498999999996</v>
      </c>
      <c r="D20" s="285"/>
      <c r="E20" s="285">
        <f>530164.99/10000</f>
        <v>53.016498999999996</v>
      </c>
    </row>
    <row r="21" spans="1:5" ht="13.5">
      <c r="A21" s="286">
        <v>30202</v>
      </c>
      <c r="B21" s="287" t="s">
        <v>168</v>
      </c>
      <c r="C21" s="284"/>
      <c r="D21" s="285"/>
      <c r="E21" s="285"/>
    </row>
    <row r="22" spans="1:5" ht="13.5">
      <c r="A22" s="286">
        <v>30203</v>
      </c>
      <c r="B22" s="287" t="s">
        <v>169</v>
      </c>
      <c r="C22" s="284"/>
      <c r="D22" s="285"/>
      <c r="E22" s="285"/>
    </row>
    <row r="23" spans="1:5" ht="13.5">
      <c r="A23" s="286">
        <v>30204</v>
      </c>
      <c r="B23" s="287" t="s">
        <v>170</v>
      </c>
      <c r="C23" s="284"/>
      <c r="D23" s="285"/>
      <c r="E23" s="285"/>
    </row>
    <row r="24" spans="1:5" ht="13.5">
      <c r="A24" s="286">
        <v>30205</v>
      </c>
      <c r="B24" s="287" t="s">
        <v>171</v>
      </c>
      <c r="C24" s="284">
        <f t="shared" si="0"/>
        <v>46.24604</v>
      </c>
      <c r="D24" s="285"/>
      <c r="E24" s="285">
        <f>462460.4/10000</f>
        <v>46.24604</v>
      </c>
    </row>
    <row r="25" spans="1:5" ht="13.5">
      <c r="A25" s="286">
        <v>30206</v>
      </c>
      <c r="B25" s="287" t="s">
        <v>172</v>
      </c>
      <c r="C25" s="284">
        <f t="shared" si="0"/>
        <v>6.478675</v>
      </c>
      <c r="D25" s="285"/>
      <c r="E25" s="285">
        <f>64786.75/10000</f>
        <v>6.478675</v>
      </c>
    </row>
    <row r="26" spans="1:5" ht="13.5">
      <c r="A26" s="286">
        <v>30207</v>
      </c>
      <c r="B26" s="287" t="s">
        <v>173</v>
      </c>
      <c r="C26" s="284">
        <f t="shared" si="0"/>
        <v>5.0317</v>
      </c>
      <c r="D26" s="285"/>
      <c r="E26" s="285">
        <f>50317/10000</f>
        <v>5.0317</v>
      </c>
    </row>
    <row r="27" spans="1:5" ht="13.5">
      <c r="A27" s="286">
        <v>30208</v>
      </c>
      <c r="B27" s="287" t="s">
        <v>174</v>
      </c>
      <c r="C27" s="284"/>
      <c r="D27" s="285"/>
      <c r="E27" s="285"/>
    </row>
    <row r="28" spans="1:5" ht="13.5">
      <c r="A28" s="286">
        <v>30209</v>
      </c>
      <c r="B28" s="287" t="s">
        <v>175</v>
      </c>
      <c r="C28" s="284">
        <f t="shared" si="0"/>
        <v>11.918391</v>
      </c>
      <c r="D28" s="285"/>
      <c r="E28" s="285">
        <f>119183.91/10000</f>
        <v>11.918391</v>
      </c>
    </row>
    <row r="29" spans="1:5" ht="13.5">
      <c r="A29" s="286">
        <v>30211</v>
      </c>
      <c r="B29" s="287" t="s">
        <v>176</v>
      </c>
      <c r="C29" s="284">
        <f t="shared" si="0"/>
        <v>77.6604</v>
      </c>
      <c r="D29" s="285"/>
      <c r="E29" s="285">
        <f>776604/10000</f>
        <v>77.6604</v>
      </c>
    </row>
    <row r="30" spans="1:5" ht="13.5">
      <c r="A30" s="286">
        <v>30212</v>
      </c>
      <c r="B30" s="287" t="s">
        <v>177</v>
      </c>
      <c r="C30" s="284"/>
      <c r="D30" s="285"/>
      <c r="E30" s="285"/>
    </row>
    <row r="31" spans="1:5" ht="13.5">
      <c r="A31" s="286">
        <v>30213</v>
      </c>
      <c r="B31" s="287" t="s">
        <v>178</v>
      </c>
      <c r="C31" s="284">
        <f t="shared" si="0"/>
        <v>15.075318</v>
      </c>
      <c r="D31" s="285"/>
      <c r="E31" s="285">
        <f>150753.18/10000</f>
        <v>15.075318</v>
      </c>
    </row>
    <row r="32" spans="1:5" ht="13.5">
      <c r="A32" s="286">
        <v>30214</v>
      </c>
      <c r="B32" s="287" t="s">
        <v>179</v>
      </c>
      <c r="C32" s="284"/>
      <c r="D32" s="285"/>
      <c r="E32" s="285"/>
    </row>
    <row r="33" spans="1:5" ht="13.5">
      <c r="A33" s="286">
        <v>30215</v>
      </c>
      <c r="B33" s="287" t="s">
        <v>180</v>
      </c>
      <c r="C33" s="284">
        <f t="shared" si="0"/>
        <v>9</v>
      </c>
      <c r="D33" s="285"/>
      <c r="E33" s="285">
        <f>90000/10000</f>
        <v>9</v>
      </c>
    </row>
    <row r="34" spans="1:5" ht="13.5">
      <c r="A34" s="286">
        <v>30216</v>
      </c>
      <c r="B34" s="287" t="s">
        <v>181</v>
      </c>
      <c r="C34" s="284">
        <f t="shared" si="0"/>
        <v>46.56068</v>
      </c>
      <c r="D34" s="285"/>
      <c r="E34" s="285">
        <f>465606.8/10000</f>
        <v>46.56068</v>
      </c>
    </row>
    <row r="35" spans="1:5" ht="13.5">
      <c r="A35" s="286">
        <v>30217</v>
      </c>
      <c r="B35" s="287" t="s">
        <v>182</v>
      </c>
      <c r="C35" s="284"/>
      <c r="D35" s="285"/>
      <c r="E35" s="285"/>
    </row>
    <row r="36" spans="1:5" ht="13.5">
      <c r="A36" s="286">
        <v>30218</v>
      </c>
      <c r="B36" s="287" t="s">
        <v>183</v>
      </c>
      <c r="C36" s="284"/>
      <c r="D36" s="285"/>
      <c r="E36" s="285"/>
    </row>
    <row r="37" spans="1:5" ht="13.5">
      <c r="A37" s="286">
        <v>30224</v>
      </c>
      <c r="B37" s="287" t="s">
        <v>184</v>
      </c>
      <c r="C37" s="284"/>
      <c r="D37" s="285"/>
      <c r="E37" s="285"/>
    </row>
    <row r="38" spans="1:5" ht="13.5">
      <c r="A38" s="286">
        <v>30225</v>
      </c>
      <c r="B38" s="287" t="s">
        <v>185</v>
      </c>
      <c r="C38" s="284"/>
      <c r="D38" s="285"/>
      <c r="E38" s="285"/>
    </row>
    <row r="39" spans="1:5" ht="13.5">
      <c r="A39" s="286">
        <v>30226</v>
      </c>
      <c r="B39" s="287" t="s">
        <v>186</v>
      </c>
      <c r="C39" s="284">
        <f t="shared" si="0"/>
        <v>3.35815</v>
      </c>
      <c r="D39" s="285"/>
      <c r="E39" s="285">
        <f>33581.5/10000</f>
        <v>3.35815</v>
      </c>
    </row>
    <row r="40" spans="1:5" ht="13.5">
      <c r="A40" s="286">
        <v>30227</v>
      </c>
      <c r="B40" s="287" t="s">
        <v>187</v>
      </c>
      <c r="C40" s="284"/>
      <c r="D40" s="285"/>
      <c r="E40" s="285"/>
    </row>
    <row r="41" spans="1:5" ht="13.5">
      <c r="A41" s="286">
        <v>30228</v>
      </c>
      <c r="B41" s="287" t="s">
        <v>188</v>
      </c>
      <c r="C41" s="284">
        <f t="shared" si="0"/>
        <v>43</v>
      </c>
      <c r="D41" s="285"/>
      <c r="E41" s="285">
        <f>430000/10000</f>
        <v>43</v>
      </c>
    </row>
    <row r="42" spans="1:5" ht="13.5">
      <c r="A42" s="286">
        <v>30229</v>
      </c>
      <c r="B42" s="287" t="s">
        <v>189</v>
      </c>
      <c r="C42" s="284">
        <f t="shared" si="0"/>
        <v>3.72</v>
      </c>
      <c r="D42" s="285"/>
      <c r="E42" s="285">
        <f>37200/10000</f>
        <v>3.72</v>
      </c>
    </row>
    <row r="43" spans="1:5" ht="13.5">
      <c r="A43" s="286">
        <v>30231</v>
      </c>
      <c r="B43" s="287" t="s">
        <v>190</v>
      </c>
      <c r="C43" s="284"/>
      <c r="D43" s="285"/>
      <c r="E43" s="285"/>
    </row>
    <row r="44" spans="1:5" ht="13.5">
      <c r="A44" s="286">
        <v>30239</v>
      </c>
      <c r="B44" s="287" t="s">
        <v>191</v>
      </c>
      <c r="C44" s="284">
        <f t="shared" si="0"/>
        <v>0.16</v>
      </c>
      <c r="D44" s="285"/>
      <c r="E44" s="285">
        <f>1600/10000</f>
        <v>0.16</v>
      </c>
    </row>
    <row r="45" spans="1:5" ht="13.5">
      <c r="A45" s="286">
        <v>30240</v>
      </c>
      <c r="B45" s="287" t="s">
        <v>192</v>
      </c>
      <c r="C45" s="284" t="s">
        <v>5</v>
      </c>
      <c r="D45" s="285"/>
      <c r="E45" s="285"/>
    </row>
    <row r="46" spans="1:5" ht="13.5">
      <c r="A46" s="286">
        <v>30299</v>
      </c>
      <c r="B46" s="287" t="s">
        <v>193</v>
      </c>
      <c r="C46" s="284" t="s">
        <v>5</v>
      </c>
      <c r="D46" s="285"/>
      <c r="E46" s="285"/>
    </row>
    <row r="47" spans="1:5" ht="13.5">
      <c r="A47" s="286">
        <v>303</v>
      </c>
      <c r="B47" s="287" t="s">
        <v>142</v>
      </c>
      <c r="C47" s="284">
        <f>D47</f>
        <v>404.5117</v>
      </c>
      <c r="D47" s="285">
        <f>4045117/10000</f>
        <v>404.5117</v>
      </c>
      <c r="E47" s="285"/>
    </row>
    <row r="48" spans="1:5" ht="13.5">
      <c r="A48" s="286">
        <v>30301</v>
      </c>
      <c r="B48" s="287" t="s">
        <v>194</v>
      </c>
      <c r="C48" s="284"/>
      <c r="D48" s="285"/>
      <c r="E48" s="285"/>
    </row>
    <row r="49" spans="1:5" ht="13.5">
      <c r="A49" s="286">
        <v>30302</v>
      </c>
      <c r="B49" s="287" t="s">
        <v>195</v>
      </c>
      <c r="C49" s="284"/>
      <c r="D49" s="285"/>
      <c r="E49" s="285"/>
    </row>
    <row r="50" spans="1:5" ht="13.5">
      <c r="A50" s="286">
        <v>30303</v>
      </c>
      <c r="B50" s="287" t="s">
        <v>196</v>
      </c>
      <c r="C50" s="284"/>
      <c r="D50" s="285"/>
      <c r="E50" s="285"/>
    </row>
    <row r="51" spans="1:5" ht="13.5">
      <c r="A51" s="286">
        <v>30304</v>
      </c>
      <c r="B51" s="287" t="s">
        <v>197</v>
      </c>
      <c r="C51" s="284">
        <f>D51</f>
        <v>11.07</v>
      </c>
      <c r="D51" s="285">
        <f>110700/10000</f>
        <v>11.07</v>
      </c>
      <c r="E51" s="285"/>
    </row>
    <row r="52" spans="1:5" ht="13.5">
      <c r="A52" s="286">
        <v>30305</v>
      </c>
      <c r="B52" s="287" t="s">
        <v>198</v>
      </c>
      <c r="C52" s="284">
        <f>D52</f>
        <v>7.1657</v>
      </c>
      <c r="D52" s="285">
        <f>71657/10000</f>
        <v>7.1657</v>
      </c>
      <c r="E52" s="285"/>
    </row>
    <row r="53" spans="1:5" ht="13.5">
      <c r="A53" s="286">
        <v>30306</v>
      </c>
      <c r="B53" s="287" t="s">
        <v>199</v>
      </c>
      <c r="C53" s="284"/>
      <c r="D53" s="285"/>
      <c r="E53" s="285"/>
    </row>
    <row r="54" spans="1:5" ht="13.5">
      <c r="A54" s="286">
        <v>30307</v>
      </c>
      <c r="B54" s="287" t="s">
        <v>200</v>
      </c>
      <c r="C54" s="284"/>
      <c r="D54" s="285"/>
      <c r="E54" s="285"/>
    </row>
    <row r="55" spans="1:5" ht="13.5">
      <c r="A55" s="286">
        <v>30308</v>
      </c>
      <c r="B55" s="287" t="s">
        <v>201</v>
      </c>
      <c r="C55" s="284">
        <f>D55</f>
        <v>2.136</v>
      </c>
      <c r="D55" s="285">
        <f>21360/10000</f>
        <v>2.136</v>
      </c>
      <c r="E55" s="285"/>
    </row>
    <row r="56" spans="1:5" ht="13.5">
      <c r="A56" s="286">
        <v>30309</v>
      </c>
      <c r="B56" s="287" t="s">
        <v>202</v>
      </c>
      <c r="C56" s="284"/>
      <c r="D56" s="285"/>
      <c r="E56" s="285"/>
    </row>
    <row r="57" spans="1:5" ht="13.5">
      <c r="A57" s="286">
        <v>30310</v>
      </c>
      <c r="B57" s="287" t="s">
        <v>203</v>
      </c>
      <c r="C57" s="284"/>
      <c r="D57" s="285"/>
      <c r="E57" s="285"/>
    </row>
    <row r="58" spans="1:5" ht="13.5">
      <c r="A58" s="286">
        <v>30311</v>
      </c>
      <c r="B58" s="287" t="s">
        <v>204</v>
      </c>
      <c r="C58" s="284">
        <f>D58</f>
        <v>310.99</v>
      </c>
      <c r="D58" s="285">
        <f>3109900/10000</f>
        <v>310.99</v>
      </c>
      <c r="E58" s="285"/>
    </row>
    <row r="59" spans="1:5" ht="13.5">
      <c r="A59" s="286">
        <v>30312</v>
      </c>
      <c r="B59" s="287" t="s">
        <v>205</v>
      </c>
      <c r="C59" s="284"/>
      <c r="D59" s="285"/>
      <c r="E59" s="285"/>
    </row>
    <row r="60" spans="1:5" ht="13.5">
      <c r="A60" s="286">
        <v>30313</v>
      </c>
      <c r="B60" s="287" t="s">
        <v>206</v>
      </c>
      <c r="C60" s="284"/>
      <c r="D60" s="285"/>
      <c r="E60" s="285"/>
    </row>
    <row r="61" spans="1:5" ht="13.5">
      <c r="A61" s="286">
        <v>30314</v>
      </c>
      <c r="B61" s="287" t="s">
        <v>207</v>
      </c>
      <c r="C61" s="284"/>
      <c r="D61" s="285"/>
      <c r="E61" s="285"/>
    </row>
    <row r="62" spans="1:5" ht="13.5">
      <c r="A62" s="286">
        <v>30315</v>
      </c>
      <c r="B62" s="287" t="s">
        <v>208</v>
      </c>
      <c r="C62" s="284"/>
      <c r="D62" s="285"/>
      <c r="E62" s="285"/>
    </row>
    <row r="63" spans="1:5" ht="13.5">
      <c r="A63" s="286">
        <v>30399</v>
      </c>
      <c r="B63" s="287" t="s">
        <v>209</v>
      </c>
      <c r="C63" s="284">
        <f>D63</f>
        <v>73.15</v>
      </c>
      <c r="D63" s="285">
        <f>731500/10000</f>
        <v>73.15</v>
      </c>
      <c r="E63" s="285"/>
    </row>
    <row r="64" spans="1:5" ht="13.5">
      <c r="A64" s="286">
        <v>309</v>
      </c>
      <c r="B64" s="287" t="s">
        <v>144</v>
      </c>
      <c r="C64" s="284" t="s">
        <v>5</v>
      </c>
      <c r="D64" s="285"/>
      <c r="E64" s="285"/>
    </row>
    <row r="65" spans="1:5" ht="13.5">
      <c r="A65" s="286">
        <v>30901</v>
      </c>
      <c r="B65" s="287" t="s">
        <v>210</v>
      </c>
      <c r="C65" s="284" t="s">
        <v>5</v>
      </c>
      <c r="D65" s="285"/>
      <c r="E65" s="285"/>
    </row>
    <row r="66" spans="1:5" ht="13.5">
      <c r="A66" s="286">
        <v>30902</v>
      </c>
      <c r="B66" s="287" t="s">
        <v>211</v>
      </c>
      <c r="C66" s="284" t="s">
        <v>5</v>
      </c>
      <c r="D66" s="285"/>
      <c r="E66" s="285"/>
    </row>
    <row r="67" spans="1:5" ht="13.5">
      <c r="A67" s="286">
        <v>30903</v>
      </c>
      <c r="B67" s="287" t="s">
        <v>212</v>
      </c>
      <c r="C67" s="284" t="s">
        <v>5</v>
      </c>
      <c r="D67" s="285"/>
      <c r="E67" s="285"/>
    </row>
    <row r="68" spans="1:5" ht="13.5">
      <c r="A68" s="286">
        <v>30905</v>
      </c>
      <c r="B68" s="287" t="s">
        <v>213</v>
      </c>
      <c r="C68" s="284" t="s">
        <v>5</v>
      </c>
      <c r="D68" s="285"/>
      <c r="E68" s="285"/>
    </row>
    <row r="69" spans="1:5" ht="13.5">
      <c r="A69" s="286">
        <v>30906</v>
      </c>
      <c r="B69" s="287" t="s">
        <v>214</v>
      </c>
      <c r="C69" s="284" t="s">
        <v>5</v>
      </c>
      <c r="D69" s="285"/>
      <c r="E69" s="285"/>
    </row>
    <row r="70" spans="1:5" ht="13.5">
      <c r="A70" s="286">
        <v>30907</v>
      </c>
      <c r="B70" s="287" t="s">
        <v>215</v>
      </c>
      <c r="C70" s="284" t="s">
        <v>5</v>
      </c>
      <c r="D70" s="285"/>
      <c r="E70" s="285"/>
    </row>
    <row r="71" spans="1:5" ht="13.5">
      <c r="A71" s="286">
        <v>30908</v>
      </c>
      <c r="B71" s="287" t="s">
        <v>216</v>
      </c>
      <c r="C71" s="284" t="s">
        <v>5</v>
      </c>
      <c r="D71" s="285"/>
      <c r="E71" s="285"/>
    </row>
    <row r="72" spans="1:5" ht="13.5">
      <c r="A72" s="286">
        <v>30913</v>
      </c>
      <c r="B72" s="287" t="s">
        <v>217</v>
      </c>
      <c r="C72" s="284" t="s">
        <v>5</v>
      </c>
      <c r="D72" s="285"/>
      <c r="E72" s="285"/>
    </row>
    <row r="73" spans="1:5" ht="13.5">
      <c r="A73" s="286">
        <v>30919</v>
      </c>
      <c r="B73" s="287" t="s">
        <v>218</v>
      </c>
      <c r="C73" s="284" t="s">
        <v>5</v>
      </c>
      <c r="D73" s="285"/>
      <c r="E73" s="285"/>
    </row>
    <row r="74" spans="1:5" ht="12.75">
      <c r="A74" s="286">
        <v>30999</v>
      </c>
      <c r="B74" s="287" t="s">
        <v>219</v>
      </c>
      <c r="C74" s="285"/>
      <c r="D74" s="285"/>
      <c r="E74" s="285"/>
    </row>
    <row r="75" spans="1:5" ht="12.75">
      <c r="A75" s="286">
        <v>310</v>
      </c>
      <c r="B75" s="287" t="s">
        <v>146</v>
      </c>
      <c r="C75" s="285"/>
      <c r="D75" s="285"/>
      <c r="E75" s="285"/>
    </row>
    <row r="76" spans="1:5" ht="12.75">
      <c r="A76" s="286">
        <v>31001</v>
      </c>
      <c r="B76" s="287" t="s">
        <v>210</v>
      </c>
      <c r="C76" s="285"/>
      <c r="D76" s="285"/>
      <c r="E76" s="285"/>
    </row>
    <row r="77" spans="1:5" ht="12.75">
      <c r="A77" s="286">
        <v>31002</v>
      </c>
      <c r="B77" s="287" t="s">
        <v>211</v>
      </c>
      <c r="C77" s="285"/>
      <c r="D77" s="285"/>
      <c r="E77" s="285"/>
    </row>
    <row r="78" spans="1:5" ht="12.75">
      <c r="A78" s="286">
        <v>31003</v>
      </c>
      <c r="B78" s="287" t="s">
        <v>212</v>
      </c>
      <c r="C78" s="285"/>
      <c r="D78" s="285"/>
      <c r="E78" s="285"/>
    </row>
    <row r="79" spans="1:5" ht="12.75">
      <c r="A79" s="286">
        <v>31005</v>
      </c>
      <c r="B79" s="287" t="s">
        <v>213</v>
      </c>
      <c r="C79" s="285"/>
      <c r="D79" s="285"/>
      <c r="E79" s="285"/>
    </row>
    <row r="80" spans="1:5" ht="12.75">
      <c r="A80" s="286">
        <v>31006</v>
      </c>
      <c r="B80" s="287" t="s">
        <v>214</v>
      </c>
      <c r="C80" s="285"/>
      <c r="D80" s="285"/>
      <c r="E80" s="285"/>
    </row>
    <row r="81" spans="1:5" ht="12.75">
      <c r="A81" s="286">
        <v>31007</v>
      </c>
      <c r="B81" s="287" t="s">
        <v>215</v>
      </c>
      <c r="C81" s="285"/>
      <c r="D81" s="285"/>
      <c r="E81" s="285"/>
    </row>
    <row r="82" spans="1:5" ht="12.75">
      <c r="A82" s="286">
        <v>31008</v>
      </c>
      <c r="B82" s="287" t="s">
        <v>216</v>
      </c>
      <c r="C82" s="285"/>
      <c r="D82" s="285"/>
      <c r="E82" s="285"/>
    </row>
    <row r="83" spans="1:5" ht="12.75">
      <c r="A83" s="286">
        <v>31009</v>
      </c>
      <c r="B83" s="287" t="s">
        <v>220</v>
      </c>
      <c r="C83" s="285"/>
      <c r="D83" s="285"/>
      <c r="E83" s="285"/>
    </row>
    <row r="84" spans="1:5" ht="12.75">
      <c r="A84" s="286">
        <v>31010</v>
      </c>
      <c r="B84" s="287" t="s">
        <v>221</v>
      </c>
      <c r="C84" s="285"/>
      <c r="D84" s="285"/>
      <c r="E84" s="285"/>
    </row>
    <row r="85" spans="1:5" ht="12.75">
      <c r="A85" s="286">
        <v>31011</v>
      </c>
      <c r="B85" s="287" t="s">
        <v>222</v>
      </c>
      <c r="C85" s="285"/>
      <c r="D85" s="285"/>
      <c r="E85" s="285"/>
    </row>
    <row r="86" spans="1:5" ht="12.75">
      <c r="A86" s="286">
        <v>31012</v>
      </c>
      <c r="B86" s="287" t="s">
        <v>223</v>
      </c>
      <c r="C86" s="285"/>
      <c r="D86" s="285"/>
      <c r="E86" s="285"/>
    </row>
    <row r="87" spans="1:5" ht="12.75">
      <c r="A87" s="286">
        <v>31013</v>
      </c>
      <c r="B87" s="287" t="s">
        <v>217</v>
      </c>
      <c r="C87" s="285"/>
      <c r="D87" s="285"/>
      <c r="E87" s="285"/>
    </row>
    <row r="88" spans="1:5" ht="12.75">
      <c r="A88" s="286">
        <v>31019</v>
      </c>
      <c r="B88" s="287" t="s">
        <v>218</v>
      </c>
      <c r="C88" s="285"/>
      <c r="D88" s="285"/>
      <c r="E88" s="285"/>
    </row>
    <row r="89" spans="1:5" ht="12.75">
      <c r="A89" s="286">
        <v>31020</v>
      </c>
      <c r="B89" s="287" t="s">
        <v>224</v>
      </c>
      <c r="C89" s="285"/>
      <c r="D89" s="285"/>
      <c r="E89" s="285"/>
    </row>
    <row r="90" spans="1:5" ht="12.75">
      <c r="A90" s="286">
        <v>31099</v>
      </c>
      <c r="B90" s="287" t="s">
        <v>225</v>
      </c>
      <c r="C90" s="285"/>
      <c r="D90" s="285"/>
      <c r="E90" s="285"/>
    </row>
    <row r="91" spans="1:5" ht="13.5">
      <c r="A91" s="286">
        <v>304</v>
      </c>
      <c r="B91" s="287" t="s">
        <v>148</v>
      </c>
      <c r="C91" s="284" t="s">
        <v>5</v>
      </c>
      <c r="D91" s="285"/>
      <c r="E91" s="285"/>
    </row>
    <row r="92" spans="1:5" ht="13.5">
      <c r="A92" s="286">
        <v>30401</v>
      </c>
      <c r="B92" s="287" t="s">
        <v>226</v>
      </c>
      <c r="C92" s="284" t="s">
        <v>5</v>
      </c>
      <c r="D92" s="285"/>
      <c r="E92" s="285"/>
    </row>
    <row r="93" spans="1:5" ht="13.5">
      <c r="A93" s="286">
        <v>30402</v>
      </c>
      <c r="B93" s="287" t="s">
        <v>227</v>
      </c>
      <c r="C93" s="284" t="s">
        <v>5</v>
      </c>
      <c r="D93" s="285"/>
      <c r="E93" s="285"/>
    </row>
    <row r="94" spans="1:5" ht="13.5">
      <c r="A94" s="286">
        <v>30403</v>
      </c>
      <c r="B94" s="287" t="s">
        <v>228</v>
      </c>
      <c r="C94" s="284" t="s">
        <v>5</v>
      </c>
      <c r="D94" s="285"/>
      <c r="E94" s="285"/>
    </row>
    <row r="95" spans="1:5" ht="13.5">
      <c r="A95" s="286">
        <v>30499</v>
      </c>
      <c r="B95" s="287" t="s">
        <v>229</v>
      </c>
      <c r="C95" s="284" t="s">
        <v>5</v>
      </c>
      <c r="D95" s="285"/>
      <c r="E95" s="285"/>
    </row>
    <row r="96" spans="1:5" ht="13.5">
      <c r="A96" s="286">
        <v>307</v>
      </c>
      <c r="B96" s="287" t="s">
        <v>150</v>
      </c>
      <c r="C96" s="284" t="s">
        <v>5</v>
      </c>
      <c r="D96" s="285"/>
      <c r="E96" s="285"/>
    </row>
    <row r="97" spans="1:5" ht="13.5">
      <c r="A97" s="286">
        <v>30701</v>
      </c>
      <c r="B97" s="287" t="s">
        <v>230</v>
      </c>
      <c r="C97" s="284" t="s">
        <v>5</v>
      </c>
      <c r="D97" s="285"/>
      <c r="E97" s="285"/>
    </row>
    <row r="98" spans="1:5" ht="13.5">
      <c r="A98" s="286">
        <v>30707</v>
      </c>
      <c r="B98" s="287" t="s">
        <v>231</v>
      </c>
      <c r="C98" s="284" t="s">
        <v>5</v>
      </c>
      <c r="D98" s="285"/>
      <c r="E98" s="285"/>
    </row>
    <row r="99" spans="1:5" ht="12.75">
      <c r="A99" s="286">
        <v>399</v>
      </c>
      <c r="B99" s="287" t="s">
        <v>88</v>
      </c>
      <c r="C99" s="285"/>
      <c r="D99" s="285"/>
      <c r="E99" s="285"/>
    </row>
    <row r="100" spans="1:5" ht="12.75">
      <c r="A100" s="286">
        <v>39906</v>
      </c>
      <c r="B100" s="287" t="s">
        <v>232</v>
      </c>
      <c r="C100" s="285"/>
      <c r="D100" s="285"/>
      <c r="E100" s="285"/>
    </row>
    <row r="101" spans="1:5" ht="12.75">
      <c r="A101" s="286">
        <v>39907</v>
      </c>
      <c r="B101" s="287" t="s">
        <v>233</v>
      </c>
      <c r="C101" s="285"/>
      <c r="D101" s="285"/>
      <c r="E101" s="285"/>
    </row>
    <row r="102" spans="1:5" ht="12.75">
      <c r="A102" s="286">
        <v>39999</v>
      </c>
      <c r="B102" s="287" t="s">
        <v>234</v>
      </c>
      <c r="C102" s="285"/>
      <c r="D102" s="285"/>
      <c r="E102" s="285"/>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2"/>
  <sheetViews>
    <sheetView workbookViewId="0" topLeftCell="A1">
      <selection activeCell="D37" sqref="D37"/>
    </sheetView>
  </sheetViews>
  <sheetFormatPr defaultColWidth="9.140625" defaultRowHeight="12.75"/>
  <cols>
    <col min="1" max="3" width="3.140625" style="220" customWidth="1"/>
    <col min="4" max="4" width="35.140625" style="220" customWidth="1"/>
    <col min="5" max="10" width="16.00390625" style="220" customWidth="1"/>
    <col min="11" max="11" width="9.7109375" style="220" customWidth="1"/>
    <col min="12" max="16384" width="9.140625" style="220" customWidth="1"/>
  </cols>
  <sheetData>
    <row r="1" ht="18.75">
      <c r="A1" s="251" t="s">
        <v>235</v>
      </c>
    </row>
    <row r="2" spans="1:10" ht="36.75" customHeight="1">
      <c r="A2" s="224" t="s">
        <v>236</v>
      </c>
      <c r="B2" s="224"/>
      <c r="C2" s="224"/>
      <c r="D2" s="224"/>
      <c r="E2" s="224"/>
      <c r="F2" s="224"/>
      <c r="G2" s="224"/>
      <c r="H2" s="224"/>
      <c r="I2" s="224"/>
      <c r="J2" s="224"/>
    </row>
    <row r="3" ht="14.25">
      <c r="J3" s="230"/>
    </row>
    <row r="4" spans="1:10" ht="15">
      <c r="A4" s="225" t="s">
        <v>2</v>
      </c>
      <c r="F4" s="226"/>
      <c r="J4" s="230" t="s">
        <v>3</v>
      </c>
    </row>
    <row r="5" spans="1:10" ht="15" customHeight="1">
      <c r="A5" s="252" t="s">
        <v>7</v>
      </c>
      <c r="B5" s="253" t="s">
        <v>5</v>
      </c>
      <c r="C5" s="253" t="s">
        <v>5</v>
      </c>
      <c r="D5" s="253" t="s">
        <v>5</v>
      </c>
      <c r="E5" s="254" t="s">
        <v>237</v>
      </c>
      <c r="F5" s="254" t="s">
        <v>238</v>
      </c>
      <c r="G5" s="253" t="s">
        <v>239</v>
      </c>
      <c r="H5" s="253" t="s">
        <v>5</v>
      </c>
      <c r="I5" s="253" t="s">
        <v>5</v>
      </c>
      <c r="J5" s="254" t="s">
        <v>240</v>
      </c>
    </row>
    <row r="6" spans="1:10" ht="15" customHeight="1">
      <c r="A6" s="255" t="s">
        <v>65</v>
      </c>
      <c r="B6" s="256" t="s">
        <v>5</v>
      </c>
      <c r="C6" s="256" t="s">
        <v>5</v>
      </c>
      <c r="D6" s="256" t="s">
        <v>66</v>
      </c>
      <c r="E6" s="257"/>
      <c r="F6" s="257"/>
      <c r="G6" s="256" t="s">
        <v>67</v>
      </c>
      <c r="H6" s="258" t="s">
        <v>95</v>
      </c>
      <c r="I6" s="256" t="s">
        <v>96</v>
      </c>
      <c r="J6" s="257"/>
    </row>
    <row r="7" spans="1:10" ht="15" customHeight="1">
      <c r="A7" s="255" t="s">
        <v>5</v>
      </c>
      <c r="B7" s="256" t="s">
        <v>5</v>
      </c>
      <c r="C7" s="256" t="s">
        <v>5</v>
      </c>
      <c r="D7" s="256" t="s">
        <v>5</v>
      </c>
      <c r="E7" s="259"/>
      <c r="F7" s="259"/>
      <c r="G7" s="256" t="s">
        <v>5</v>
      </c>
      <c r="H7" s="257"/>
      <c r="I7" s="256" t="s">
        <v>67</v>
      </c>
      <c r="J7" s="259"/>
    </row>
    <row r="8" spans="1:10" ht="15" customHeight="1">
      <c r="A8" s="255" t="s">
        <v>68</v>
      </c>
      <c r="B8" s="256" t="s">
        <v>69</v>
      </c>
      <c r="C8" s="256" t="s">
        <v>70</v>
      </c>
      <c r="D8" s="256" t="s">
        <v>241</v>
      </c>
      <c r="E8" s="260" t="s">
        <v>242</v>
      </c>
      <c r="F8" s="260" t="s">
        <v>243</v>
      </c>
      <c r="G8" s="260" t="s">
        <v>244</v>
      </c>
      <c r="H8" s="260" t="s">
        <v>245</v>
      </c>
      <c r="I8" s="260" t="s">
        <v>246</v>
      </c>
      <c r="J8" s="260" t="s">
        <v>247</v>
      </c>
    </row>
    <row r="9" spans="1:10" ht="15" customHeight="1">
      <c r="A9" s="255" t="s">
        <v>5</v>
      </c>
      <c r="B9" s="256" t="s">
        <v>5</v>
      </c>
      <c r="C9" s="256" t="s">
        <v>5</v>
      </c>
      <c r="D9" s="256" t="s">
        <v>55</v>
      </c>
      <c r="E9" s="261"/>
      <c r="F9" s="261"/>
      <c r="G9" s="261"/>
      <c r="H9" s="261"/>
      <c r="I9" s="261"/>
      <c r="J9" s="261"/>
    </row>
    <row r="10" spans="1:10" ht="12.75">
      <c r="A10" s="262" t="s">
        <v>87</v>
      </c>
      <c r="B10" s="263"/>
      <c r="C10" s="263" t="s">
        <v>87</v>
      </c>
      <c r="D10" s="264" t="s">
        <v>88</v>
      </c>
      <c r="E10" s="265"/>
      <c r="F10" s="265">
        <v>1</v>
      </c>
      <c r="G10" s="265">
        <v>1</v>
      </c>
      <c r="H10" s="265"/>
      <c r="I10" s="265">
        <v>1</v>
      </c>
      <c r="J10" s="265"/>
    </row>
    <row r="11" spans="1:10" ht="14.25">
      <c r="A11" s="262" t="s">
        <v>89</v>
      </c>
      <c r="B11" s="263"/>
      <c r="C11" s="263" t="s">
        <v>89</v>
      </c>
      <c r="D11" s="264" t="s">
        <v>90</v>
      </c>
      <c r="E11" s="265"/>
      <c r="F11" s="265">
        <v>1</v>
      </c>
      <c r="G11" s="266">
        <v>1</v>
      </c>
      <c r="H11" s="265"/>
      <c r="I11" s="265">
        <v>1</v>
      </c>
      <c r="J11" s="265"/>
    </row>
    <row r="12" spans="1:10" ht="13.5">
      <c r="A12" s="267" t="s">
        <v>91</v>
      </c>
      <c r="B12" s="268"/>
      <c r="C12" s="268" t="s">
        <v>91</v>
      </c>
      <c r="D12" s="269" t="s">
        <v>92</v>
      </c>
      <c r="E12" s="265"/>
      <c r="F12" s="265">
        <v>1</v>
      </c>
      <c r="G12" s="265">
        <v>1</v>
      </c>
      <c r="H12" s="265"/>
      <c r="I12" s="265">
        <v>1</v>
      </c>
      <c r="J12" s="265"/>
    </row>
    <row r="13" ht="13.5"/>
  </sheetData>
  <sheetProtection/>
  <mergeCells count="17">
    <mergeCell ref="A2:J2"/>
    <mergeCell ref="A5:D5"/>
    <mergeCell ref="G5:I5"/>
    <mergeCell ref="A10:C10"/>
    <mergeCell ref="A11:C11"/>
    <mergeCell ref="A12:C12"/>
    <mergeCell ref="A8:A9"/>
    <mergeCell ref="B8:B9"/>
    <mergeCell ref="C8:C9"/>
    <mergeCell ref="D6:D7"/>
    <mergeCell ref="E5:E7"/>
    <mergeCell ref="F5:F7"/>
    <mergeCell ref="G6:G7"/>
    <mergeCell ref="H6:H7"/>
    <mergeCell ref="I6:I7"/>
    <mergeCell ref="J5:J7"/>
    <mergeCell ref="A6:C7"/>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25"/>
  <sheetViews>
    <sheetView workbookViewId="0" topLeftCell="A1">
      <selection activeCell="C17" sqref="C17"/>
    </sheetView>
  </sheetViews>
  <sheetFormatPr defaultColWidth="9.140625" defaultRowHeight="12.75"/>
  <cols>
    <col min="1" max="1" width="42.8515625" style="220" customWidth="1"/>
    <col min="2" max="2" width="17.421875" style="220" hidden="1" customWidth="1"/>
    <col min="3" max="3" width="18.421875" style="220" customWidth="1"/>
    <col min="4" max="4" width="42.8515625" style="220" customWidth="1"/>
    <col min="5" max="5" width="18.00390625" style="220" customWidth="1"/>
    <col min="6" max="16384" width="9.140625" style="220" customWidth="1"/>
  </cols>
  <sheetData>
    <row r="1" spans="1:5" ht="21" customHeight="1">
      <c r="A1" s="221" t="s">
        <v>248</v>
      </c>
      <c r="B1" s="221"/>
      <c r="C1" s="222"/>
      <c r="D1" s="222"/>
      <c r="E1" s="223"/>
    </row>
    <row r="2" spans="1:5" ht="27">
      <c r="A2" s="231" t="s">
        <v>249</v>
      </c>
      <c r="B2" s="231"/>
      <c r="C2" s="231"/>
      <c r="D2" s="231"/>
      <c r="E2" s="231"/>
    </row>
    <row r="3" spans="1:5" ht="15">
      <c r="A3" s="225" t="s">
        <v>2</v>
      </c>
      <c r="B3" s="225"/>
      <c r="D3" s="232"/>
      <c r="E3" s="230" t="s">
        <v>58</v>
      </c>
    </row>
    <row r="4" spans="1:5" ht="15" customHeight="1">
      <c r="A4" s="233" t="s">
        <v>250</v>
      </c>
      <c r="B4" s="234" t="s">
        <v>251</v>
      </c>
      <c r="C4" s="234" t="s">
        <v>252</v>
      </c>
      <c r="D4" s="234" t="s">
        <v>250</v>
      </c>
      <c r="E4" s="234" t="s">
        <v>252</v>
      </c>
    </row>
    <row r="5" spans="1:5" ht="15" customHeight="1">
      <c r="A5" s="235" t="s">
        <v>253</v>
      </c>
      <c r="B5" s="236" t="s">
        <v>254</v>
      </c>
      <c r="C5" s="237" t="s">
        <v>254</v>
      </c>
      <c r="D5" s="238" t="s">
        <v>255</v>
      </c>
      <c r="E5" s="239" t="s">
        <v>5</v>
      </c>
    </row>
    <row r="6" spans="1:5" ht="15" customHeight="1">
      <c r="A6" s="235" t="s">
        <v>256</v>
      </c>
      <c r="B6" s="238"/>
      <c r="C6" s="239">
        <v>5.59</v>
      </c>
      <c r="D6" s="238" t="s">
        <v>257</v>
      </c>
      <c r="E6" s="239" t="s">
        <v>5</v>
      </c>
    </row>
    <row r="7" spans="1:5" ht="15" customHeight="1">
      <c r="A7" s="235" t="s">
        <v>258</v>
      </c>
      <c r="B7" s="238"/>
      <c r="C7" s="239" t="s">
        <v>5</v>
      </c>
      <c r="D7" s="238" t="s">
        <v>259</v>
      </c>
      <c r="E7" s="239" t="s">
        <v>5</v>
      </c>
    </row>
    <row r="8" spans="1:5" ht="15" customHeight="1">
      <c r="A8" s="235" t="s">
        <v>260</v>
      </c>
      <c r="B8" s="238"/>
      <c r="C8" s="239">
        <v>5.59</v>
      </c>
      <c r="D8" s="238" t="s">
        <v>261</v>
      </c>
      <c r="E8" s="240" t="s">
        <v>262</v>
      </c>
    </row>
    <row r="9" spans="1:5" ht="15" customHeight="1">
      <c r="A9" s="235" t="s">
        <v>263</v>
      </c>
      <c r="B9" s="238"/>
      <c r="C9" s="239" t="s">
        <v>5</v>
      </c>
      <c r="D9" s="238" t="s">
        <v>264</v>
      </c>
      <c r="E9" s="239">
        <v>2</v>
      </c>
    </row>
    <row r="10" spans="1:5" ht="15" customHeight="1">
      <c r="A10" s="235" t="s">
        <v>265</v>
      </c>
      <c r="B10" s="238"/>
      <c r="C10" s="239">
        <v>5.59</v>
      </c>
      <c r="D10" s="238" t="s">
        <v>266</v>
      </c>
      <c r="E10" s="239" t="s">
        <v>5</v>
      </c>
    </row>
    <row r="11" spans="1:5" ht="15" customHeight="1">
      <c r="A11" s="235" t="s">
        <v>267</v>
      </c>
      <c r="B11" s="238"/>
      <c r="C11" s="241" t="s">
        <v>5</v>
      </c>
      <c r="D11" s="238" t="s">
        <v>268</v>
      </c>
      <c r="E11" s="239">
        <v>2</v>
      </c>
    </row>
    <row r="12" spans="1:5" ht="15" customHeight="1">
      <c r="A12" s="235" t="s">
        <v>269</v>
      </c>
      <c r="B12" s="242"/>
      <c r="C12" s="243" t="s">
        <v>5</v>
      </c>
      <c r="D12" s="238" t="s">
        <v>270</v>
      </c>
      <c r="E12" s="239" t="s">
        <v>5</v>
      </c>
    </row>
    <row r="13" spans="1:5" ht="15" customHeight="1">
      <c r="A13" s="235" t="s">
        <v>271</v>
      </c>
      <c r="B13" s="242"/>
      <c r="C13" s="243"/>
      <c r="D13" s="238" t="s">
        <v>272</v>
      </c>
      <c r="E13" s="239"/>
    </row>
    <row r="14" spans="1:5" ht="15" customHeight="1">
      <c r="A14" s="235" t="s">
        <v>273</v>
      </c>
      <c r="B14" s="244"/>
      <c r="C14" s="243" t="s">
        <v>5</v>
      </c>
      <c r="D14" s="238" t="s">
        <v>274</v>
      </c>
      <c r="E14" s="239" t="s">
        <v>5</v>
      </c>
    </row>
    <row r="15" spans="1:5" ht="15" customHeight="1">
      <c r="A15" s="245" t="s">
        <v>275</v>
      </c>
      <c r="B15" s="246" t="s">
        <v>254</v>
      </c>
      <c r="C15" s="247" t="s">
        <v>262</v>
      </c>
      <c r="D15" s="238" t="s">
        <v>276</v>
      </c>
      <c r="E15" s="239" t="s">
        <v>5</v>
      </c>
    </row>
    <row r="16" spans="1:5" ht="15" customHeight="1">
      <c r="A16" s="245" t="s">
        <v>277</v>
      </c>
      <c r="B16" s="246" t="s">
        <v>254</v>
      </c>
      <c r="C16" s="243" t="s">
        <v>5</v>
      </c>
      <c r="D16" s="238" t="s">
        <v>278</v>
      </c>
      <c r="E16" s="239" t="s">
        <v>5</v>
      </c>
    </row>
    <row r="17" spans="1:5" ht="15" customHeight="1">
      <c r="A17" s="245" t="s">
        <v>279</v>
      </c>
      <c r="B17" s="246" t="s">
        <v>254</v>
      </c>
      <c r="C17" s="243" t="s">
        <v>5</v>
      </c>
      <c r="D17" s="238" t="s">
        <v>5</v>
      </c>
      <c r="E17" s="239" t="s">
        <v>5</v>
      </c>
    </row>
    <row r="18" spans="1:5" ht="15" customHeight="1">
      <c r="A18" s="245" t="s">
        <v>280</v>
      </c>
      <c r="B18" s="246" t="s">
        <v>254</v>
      </c>
      <c r="C18" s="243" t="s">
        <v>5</v>
      </c>
      <c r="D18" s="238" t="s">
        <v>281</v>
      </c>
      <c r="E18" s="239" t="s">
        <v>5</v>
      </c>
    </row>
    <row r="19" spans="1:5" ht="15" customHeight="1">
      <c r="A19" s="245" t="s">
        <v>282</v>
      </c>
      <c r="B19" s="246" t="s">
        <v>254</v>
      </c>
      <c r="C19" s="243" t="s">
        <v>5</v>
      </c>
      <c r="D19" s="238" t="s">
        <v>281</v>
      </c>
      <c r="E19" s="239" t="s">
        <v>281</v>
      </c>
    </row>
    <row r="20" spans="1:5" ht="15" customHeight="1">
      <c r="A20" s="245" t="s">
        <v>283</v>
      </c>
      <c r="B20" s="246" t="s">
        <v>254</v>
      </c>
      <c r="C20" s="243" t="s">
        <v>5</v>
      </c>
      <c r="D20" s="238" t="s">
        <v>281</v>
      </c>
      <c r="E20" s="239" t="s">
        <v>281</v>
      </c>
    </row>
    <row r="21" spans="1:5" ht="15" customHeight="1">
      <c r="A21" s="245" t="s">
        <v>284</v>
      </c>
      <c r="B21" s="248" t="s">
        <v>254</v>
      </c>
      <c r="C21" s="243"/>
      <c r="D21" s="238"/>
      <c r="E21" s="239"/>
    </row>
    <row r="22" spans="1:5" ht="15" customHeight="1">
      <c r="A22" s="245" t="s">
        <v>285</v>
      </c>
      <c r="B22" s="248" t="s">
        <v>254</v>
      </c>
      <c r="C22" s="243" t="s">
        <v>5</v>
      </c>
      <c r="D22" s="238" t="s">
        <v>281</v>
      </c>
      <c r="E22" s="239" t="s">
        <v>281</v>
      </c>
    </row>
    <row r="23" spans="1:5" ht="15" customHeight="1">
      <c r="A23" s="245" t="s">
        <v>286</v>
      </c>
      <c r="B23" s="246" t="s">
        <v>254</v>
      </c>
      <c r="C23" s="243"/>
      <c r="D23" s="238"/>
      <c r="E23" s="239"/>
    </row>
    <row r="24" spans="1:5" ht="15" customHeight="1">
      <c r="A24" s="249" t="s">
        <v>287</v>
      </c>
      <c r="B24" s="246" t="s">
        <v>254</v>
      </c>
      <c r="C24" s="243" t="s">
        <v>5</v>
      </c>
      <c r="D24" s="238" t="s">
        <v>281</v>
      </c>
      <c r="E24" s="239" t="s">
        <v>281</v>
      </c>
    </row>
    <row r="25" spans="1:5" ht="15" customHeight="1">
      <c r="A25" s="250" t="s">
        <v>288</v>
      </c>
      <c r="B25" s="246" t="s">
        <v>254</v>
      </c>
      <c r="C25" s="243" t="s">
        <v>5</v>
      </c>
      <c r="D25" s="238" t="s">
        <v>281</v>
      </c>
      <c r="E25" s="239" t="s">
        <v>281</v>
      </c>
    </row>
  </sheetData>
  <sheetProtection/>
  <mergeCells count="1">
    <mergeCell ref="A2:E2"/>
  </mergeCells>
  <printOptions/>
  <pageMargins left="0.57" right="0.26" top="0.49"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燕平</cp:lastModifiedBy>
  <cp:lastPrinted>2018-09-04T02:27:59Z</cp:lastPrinted>
  <dcterms:created xsi:type="dcterms:W3CDTF">2018-09-29T00:58:31Z</dcterms:created>
  <dcterms:modified xsi:type="dcterms:W3CDTF">2018-09-29T07:30:50Z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2052-11.1.0.7832</vt:lpwstr>
  </property>
</Properties>
</file>